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p054124\BACKUP PÚBLICO\TP - 2020 - Loteamento Estrada do Engenho\FINAL ESTRADA DO ENGENHO\Planilhas e memorial\"/>
    </mc:Choice>
  </mc:AlternateContent>
  <bookViews>
    <workbookView xWindow="0" yWindow="0" windowWidth="15345" windowHeight="4635"/>
  </bookViews>
  <sheets>
    <sheet name="ORÇAMENTO" sheetId="1" r:id="rId1"/>
    <sheet name="CRONOGRAMA GLOBAL" sheetId="3" r:id="rId2"/>
    <sheet name="composição" sheetId="4" r:id="rId3"/>
  </sheets>
  <externalReferences>
    <externalReference r:id="rId4"/>
  </externalReferences>
  <definedNames>
    <definedName name="_xlnm.Print_Area" localSheetId="0">ORÇAMENTO!$A$1:$R$137</definedName>
    <definedName name="Import.RespOrçamento" hidden="1">[1]DADOS!$F$22:$F$24</definedName>
  </definedNames>
  <calcPr calcId="162913"/>
</workbook>
</file>

<file path=xl/calcChain.xml><?xml version="1.0" encoding="utf-8"?>
<calcChain xmlns="http://schemas.openxmlformats.org/spreadsheetml/2006/main">
  <c r="G60" i="1" l="1"/>
  <c r="H60" i="1"/>
  <c r="J60" i="1"/>
  <c r="K60" i="1"/>
  <c r="G61" i="1"/>
  <c r="H61" i="1"/>
  <c r="K61" i="1" s="1"/>
  <c r="J61" i="1"/>
  <c r="G62" i="1"/>
  <c r="J62" i="1" s="1"/>
  <c r="H62" i="1"/>
  <c r="K62" i="1" s="1"/>
  <c r="G63" i="1"/>
  <c r="J63" i="1" s="1"/>
  <c r="H63" i="1"/>
  <c r="K63" i="1"/>
  <c r="J135" i="1" l="1" a="1"/>
  <c r="J137" i="1" s="1"/>
  <c r="J135" i="1" l="1"/>
  <c r="J136" i="1"/>
  <c r="R37" i="3"/>
  <c r="R35" i="3"/>
  <c r="R33" i="3"/>
  <c r="R29" i="3"/>
  <c r="F38" i="3"/>
  <c r="H38" i="3" s="1"/>
  <c r="J38" i="3" s="1"/>
  <c r="L38" i="3" s="1"/>
  <c r="N38" i="3" s="1"/>
  <c r="P38" i="3" s="1"/>
  <c r="F36" i="3"/>
  <c r="H36" i="3" s="1"/>
  <c r="J36" i="3" s="1"/>
  <c r="L36" i="3" s="1"/>
  <c r="N36" i="3" s="1"/>
  <c r="P36" i="3" s="1"/>
  <c r="R31" i="3"/>
  <c r="R27" i="3"/>
  <c r="R25" i="3"/>
  <c r="R23" i="3"/>
  <c r="R21" i="3"/>
  <c r="R19" i="3"/>
  <c r="R17" i="3"/>
  <c r="R15" i="3"/>
  <c r="R13" i="3"/>
  <c r="R11" i="3"/>
  <c r="R9" i="3"/>
  <c r="B37" i="3"/>
  <c r="B35" i="3"/>
  <c r="B33" i="3"/>
  <c r="F34" i="3"/>
  <c r="H34" i="3" s="1"/>
  <c r="J34" i="3" s="1"/>
  <c r="L34" i="3" s="1"/>
  <c r="N34" i="3" s="1"/>
  <c r="P34" i="3" s="1"/>
  <c r="F10" i="3"/>
  <c r="H10" i="3" s="1"/>
  <c r="J10" i="3" s="1"/>
  <c r="L10" i="3" s="1"/>
  <c r="N10" i="3" s="1"/>
  <c r="P10" i="3" s="1"/>
  <c r="B9" i="3"/>
  <c r="G12" i="1"/>
  <c r="J12" i="1" s="1"/>
  <c r="H11" i="1"/>
  <c r="K11" i="1" s="1"/>
  <c r="G11" i="1"/>
  <c r="J11" i="1" s="1"/>
  <c r="H129" i="1"/>
  <c r="K129" i="1" s="1"/>
  <c r="G129" i="1"/>
  <c r="J129" i="1" s="1"/>
  <c r="H127" i="1"/>
  <c r="K127" i="1" s="1"/>
  <c r="G127" i="1"/>
  <c r="J127" i="1" s="1"/>
  <c r="B31" i="3"/>
  <c r="B29" i="3"/>
  <c r="B27" i="3"/>
  <c r="B25" i="3"/>
  <c r="B23" i="3"/>
  <c r="B21" i="3"/>
  <c r="B19" i="3"/>
  <c r="B17" i="3"/>
  <c r="B15" i="3"/>
  <c r="B13" i="3"/>
  <c r="B11" i="3"/>
  <c r="Q6" i="3"/>
  <c r="H7" i="4"/>
  <c r="H6" i="4"/>
  <c r="H5" i="4"/>
  <c r="F3" i="4" s="1"/>
  <c r="G3" i="4" s="1"/>
  <c r="H3" i="4" s="1"/>
  <c r="H4" i="4"/>
  <c r="F32" i="3"/>
  <c r="H32" i="3"/>
  <c r="J32" i="3" s="1"/>
  <c r="L32" i="3" s="1"/>
  <c r="N32" i="3" s="1"/>
  <c r="P32" i="3" s="1"/>
  <c r="F30" i="3"/>
  <c r="H30" i="3" s="1"/>
  <c r="J30" i="3" s="1"/>
  <c r="L30" i="3" s="1"/>
  <c r="N30" i="3" s="1"/>
  <c r="P30" i="3" s="1"/>
  <c r="F28" i="3"/>
  <c r="H28" i="3" s="1"/>
  <c r="J28" i="3" s="1"/>
  <c r="L28" i="3" s="1"/>
  <c r="N28" i="3" s="1"/>
  <c r="P28" i="3" s="1"/>
  <c r="F26" i="3"/>
  <c r="H26" i="3"/>
  <c r="J26" i="3" s="1"/>
  <c r="L26" i="3" s="1"/>
  <c r="N26" i="3" s="1"/>
  <c r="P26" i="3" s="1"/>
  <c r="F24" i="3"/>
  <c r="H24" i="3" s="1"/>
  <c r="J24" i="3" s="1"/>
  <c r="L24" i="3" s="1"/>
  <c r="N24" i="3" s="1"/>
  <c r="P24" i="3" s="1"/>
  <c r="F22" i="3"/>
  <c r="H22" i="3" s="1"/>
  <c r="J22" i="3" s="1"/>
  <c r="L22" i="3" s="1"/>
  <c r="N22" i="3" s="1"/>
  <c r="P22" i="3" s="1"/>
  <c r="F20" i="3"/>
  <c r="H20" i="3" s="1"/>
  <c r="J20" i="3" s="1"/>
  <c r="L20" i="3" s="1"/>
  <c r="N20" i="3" s="1"/>
  <c r="P20" i="3" s="1"/>
  <c r="F18" i="3"/>
  <c r="H18" i="3"/>
  <c r="J18" i="3" s="1"/>
  <c r="L18" i="3" s="1"/>
  <c r="N18" i="3" s="1"/>
  <c r="P18" i="3" s="1"/>
  <c r="F16" i="3"/>
  <c r="H16" i="3" s="1"/>
  <c r="J16" i="3" s="1"/>
  <c r="L16" i="3" s="1"/>
  <c r="N16" i="3" s="1"/>
  <c r="P16" i="3" s="1"/>
  <c r="F14" i="3"/>
  <c r="H14" i="3"/>
  <c r="J14" i="3" s="1"/>
  <c r="L14" i="3" s="1"/>
  <c r="N14" i="3" s="1"/>
  <c r="P14" i="3" s="1"/>
  <c r="F12" i="3"/>
  <c r="H12" i="3" s="1"/>
  <c r="J12" i="3" s="1"/>
  <c r="L12" i="3" s="1"/>
  <c r="N12" i="3" s="1"/>
  <c r="P12" i="3" s="1"/>
  <c r="H122" i="1"/>
  <c r="K122" i="1" s="1"/>
  <c r="G122" i="1"/>
  <c r="J122" i="1" s="1"/>
  <c r="K119" i="1"/>
  <c r="G119" i="1"/>
  <c r="J119" i="1" s="1"/>
  <c r="H118" i="1"/>
  <c r="K118" i="1" s="1"/>
  <c r="G118" i="1"/>
  <c r="J118" i="1" s="1"/>
  <c r="H117" i="1"/>
  <c r="K117" i="1" s="1"/>
  <c r="G117" i="1"/>
  <c r="J117" i="1" s="1"/>
  <c r="H116" i="1"/>
  <c r="K116" i="1" s="1"/>
  <c r="G116" i="1"/>
  <c r="J116" i="1" s="1"/>
  <c r="H115" i="1"/>
  <c r="K115" i="1" s="1"/>
  <c r="G115" i="1"/>
  <c r="J115" i="1" s="1"/>
  <c r="H114" i="1"/>
  <c r="K114" i="1" s="1"/>
  <c r="G114" i="1"/>
  <c r="J114" i="1" s="1"/>
  <c r="H113" i="1"/>
  <c r="K113" i="1" s="1"/>
  <c r="G113" i="1"/>
  <c r="J113" i="1" s="1"/>
  <c r="H112" i="1"/>
  <c r="K112" i="1" s="1"/>
  <c r="G112" i="1"/>
  <c r="J112" i="1" s="1"/>
  <c r="H111" i="1"/>
  <c r="K111" i="1" s="1"/>
  <c r="G111" i="1"/>
  <c r="J111" i="1" s="1"/>
  <c r="H110" i="1"/>
  <c r="K110" i="1" s="1"/>
  <c r="G110" i="1"/>
  <c r="J110" i="1" s="1"/>
  <c r="H109" i="1"/>
  <c r="K109" i="1" s="1"/>
  <c r="G109" i="1"/>
  <c r="J109" i="1" s="1"/>
  <c r="H108" i="1"/>
  <c r="K108" i="1" s="1"/>
  <c r="G108" i="1"/>
  <c r="J108" i="1" s="1"/>
  <c r="H105" i="1"/>
  <c r="K105" i="1" s="1"/>
  <c r="G105" i="1"/>
  <c r="J105" i="1" s="1"/>
  <c r="H104" i="1"/>
  <c r="K104" i="1" s="1"/>
  <c r="G104" i="1"/>
  <c r="J104" i="1" s="1"/>
  <c r="H103" i="1"/>
  <c r="K103" i="1" s="1"/>
  <c r="G103" i="1"/>
  <c r="J103" i="1" s="1"/>
  <c r="H102" i="1"/>
  <c r="K102" i="1" s="1"/>
  <c r="G102" i="1"/>
  <c r="J102" i="1" s="1"/>
  <c r="H101" i="1"/>
  <c r="K101" i="1" s="1"/>
  <c r="G101" i="1"/>
  <c r="J101" i="1" s="1"/>
  <c r="H100" i="1"/>
  <c r="K100" i="1" s="1"/>
  <c r="G100" i="1"/>
  <c r="J100" i="1" s="1"/>
  <c r="H97" i="1"/>
  <c r="K97" i="1" s="1"/>
  <c r="G97" i="1"/>
  <c r="J97" i="1" s="1"/>
  <c r="H96" i="1"/>
  <c r="K96" i="1" s="1"/>
  <c r="G96" i="1"/>
  <c r="J96" i="1" s="1"/>
  <c r="H93" i="1"/>
  <c r="K93" i="1" s="1"/>
  <c r="G93" i="1"/>
  <c r="J93" i="1" s="1"/>
  <c r="H92" i="1"/>
  <c r="K92" i="1" s="1"/>
  <c r="G92" i="1"/>
  <c r="J92" i="1" s="1"/>
  <c r="K91" i="1"/>
  <c r="J91" i="1"/>
  <c r="L91" i="1" s="1"/>
  <c r="M91" i="1" s="1"/>
  <c r="H90" i="1"/>
  <c r="K90" i="1" s="1"/>
  <c r="G90" i="1"/>
  <c r="J90" i="1" s="1"/>
  <c r="H89" i="1"/>
  <c r="K89" i="1" s="1"/>
  <c r="G89" i="1"/>
  <c r="J89" i="1" s="1"/>
  <c r="H88" i="1"/>
  <c r="K88" i="1" s="1"/>
  <c r="G88" i="1"/>
  <c r="J88" i="1" s="1"/>
  <c r="H87" i="1"/>
  <c r="K87" i="1" s="1"/>
  <c r="G87" i="1"/>
  <c r="J87" i="1" s="1"/>
  <c r="H86" i="1"/>
  <c r="K86" i="1" s="1"/>
  <c r="G86" i="1"/>
  <c r="J86" i="1" s="1"/>
  <c r="H85" i="1"/>
  <c r="K85" i="1" s="1"/>
  <c r="G85" i="1"/>
  <c r="J85" i="1" s="1"/>
  <c r="H84" i="1"/>
  <c r="K84" i="1" s="1"/>
  <c r="G84" i="1"/>
  <c r="J84" i="1" s="1"/>
  <c r="H83" i="1"/>
  <c r="K83" i="1" s="1"/>
  <c r="G83" i="1"/>
  <c r="J83" i="1" s="1"/>
  <c r="H82" i="1"/>
  <c r="K82" i="1" s="1"/>
  <c r="G82" i="1"/>
  <c r="J82" i="1" s="1"/>
  <c r="H81" i="1"/>
  <c r="K81" i="1" s="1"/>
  <c r="G81" i="1"/>
  <c r="J81" i="1" s="1"/>
  <c r="H80" i="1"/>
  <c r="K80" i="1" s="1"/>
  <c r="G80" i="1"/>
  <c r="J80" i="1" s="1"/>
  <c r="H79" i="1"/>
  <c r="K79" i="1" s="1"/>
  <c r="G79" i="1"/>
  <c r="J79" i="1" s="1"/>
  <c r="H78" i="1"/>
  <c r="K78" i="1" s="1"/>
  <c r="G78" i="1"/>
  <c r="J78" i="1" s="1"/>
  <c r="H77" i="1"/>
  <c r="K77" i="1" s="1"/>
  <c r="G77" i="1"/>
  <c r="J77" i="1" s="1"/>
  <c r="H76" i="1"/>
  <c r="K76" i="1" s="1"/>
  <c r="G76" i="1"/>
  <c r="J76" i="1" s="1"/>
  <c r="H75" i="1"/>
  <c r="K75" i="1" s="1"/>
  <c r="G75" i="1"/>
  <c r="J75" i="1" s="1"/>
  <c r="H74" i="1"/>
  <c r="K74" i="1" s="1"/>
  <c r="G74" i="1"/>
  <c r="J74" i="1" s="1"/>
  <c r="H73" i="1"/>
  <c r="K73" i="1" s="1"/>
  <c r="G73" i="1"/>
  <c r="J73" i="1" s="1"/>
  <c r="H72" i="1"/>
  <c r="K72" i="1" s="1"/>
  <c r="G72" i="1"/>
  <c r="J72" i="1" s="1"/>
  <c r="H71" i="1"/>
  <c r="K71" i="1" s="1"/>
  <c r="G71" i="1"/>
  <c r="J71" i="1" s="1"/>
  <c r="H70" i="1"/>
  <c r="K70" i="1" s="1"/>
  <c r="G70" i="1"/>
  <c r="J70" i="1" s="1"/>
  <c r="H69" i="1"/>
  <c r="K69" i="1" s="1"/>
  <c r="G69" i="1"/>
  <c r="J69" i="1" s="1"/>
  <c r="H68" i="1"/>
  <c r="K68" i="1" s="1"/>
  <c r="G68" i="1"/>
  <c r="J68" i="1" s="1"/>
  <c r="H67" i="1"/>
  <c r="K67" i="1" s="1"/>
  <c r="G67" i="1"/>
  <c r="J67" i="1" s="1"/>
  <c r="H66" i="1"/>
  <c r="K66" i="1" s="1"/>
  <c r="G66" i="1"/>
  <c r="J66" i="1" s="1"/>
  <c r="H57" i="1"/>
  <c r="K57" i="1" s="1"/>
  <c r="G57" i="1"/>
  <c r="J57" i="1" s="1"/>
  <c r="H56" i="1"/>
  <c r="K56" i="1" s="1"/>
  <c r="G56" i="1"/>
  <c r="J56" i="1" s="1"/>
  <c r="H55" i="1"/>
  <c r="K55" i="1" s="1"/>
  <c r="G55" i="1"/>
  <c r="J55" i="1" s="1"/>
  <c r="F55" i="1"/>
  <c r="H54" i="1"/>
  <c r="K54" i="1" s="1"/>
  <c r="G54" i="1"/>
  <c r="J54" i="1" s="1"/>
  <c r="F54" i="1"/>
  <c r="H53" i="1"/>
  <c r="K53" i="1" s="1"/>
  <c r="G53" i="1"/>
  <c r="J53" i="1" s="1"/>
  <c r="H52" i="1"/>
  <c r="K52" i="1" s="1"/>
  <c r="G52" i="1"/>
  <c r="J52" i="1" s="1"/>
  <c r="H49" i="1"/>
  <c r="K49" i="1" s="1"/>
  <c r="G49" i="1"/>
  <c r="J49" i="1" s="1"/>
  <c r="F49" i="1"/>
  <c r="H48" i="1"/>
  <c r="K48" i="1" s="1"/>
  <c r="G48" i="1"/>
  <c r="J48" i="1" s="1"/>
  <c r="F48" i="1"/>
  <c r="Q47" i="1"/>
  <c r="H46" i="1"/>
  <c r="K46" i="1" s="1"/>
  <c r="G46" i="1"/>
  <c r="J46" i="1" s="1"/>
  <c r="L46" i="1" s="1"/>
  <c r="M46" i="1" s="1"/>
  <c r="H45" i="1"/>
  <c r="K45" i="1" s="1"/>
  <c r="G45" i="1"/>
  <c r="J45" i="1" s="1"/>
  <c r="H44" i="1"/>
  <c r="K44" i="1" s="1"/>
  <c r="G44" i="1"/>
  <c r="J44" i="1" s="1"/>
  <c r="F44" i="1"/>
  <c r="F62" i="1" s="1"/>
  <c r="H40" i="1"/>
  <c r="K40" i="1" s="1"/>
  <c r="G40" i="1"/>
  <c r="J40" i="1" s="1"/>
  <c r="F40" i="1"/>
  <c r="H39" i="1"/>
  <c r="K39" i="1" s="1"/>
  <c r="G39" i="1"/>
  <c r="J39" i="1" s="1"/>
  <c r="H38" i="1"/>
  <c r="K38" i="1" s="1"/>
  <c r="G38" i="1"/>
  <c r="J38" i="1" s="1"/>
  <c r="H37" i="1"/>
  <c r="K37" i="1" s="1"/>
  <c r="G37" i="1"/>
  <c r="J37" i="1" s="1"/>
  <c r="F37" i="1"/>
  <c r="H36" i="1"/>
  <c r="K36" i="1" s="1"/>
  <c r="G36" i="1"/>
  <c r="J36" i="1" s="1"/>
  <c r="H32" i="1"/>
  <c r="K32" i="1" s="1"/>
  <c r="G32" i="1"/>
  <c r="J32" i="1" s="1"/>
  <c r="H31" i="1"/>
  <c r="K31" i="1" s="1"/>
  <c r="G31" i="1"/>
  <c r="J31" i="1" s="1"/>
  <c r="H30" i="1"/>
  <c r="K30" i="1" s="1"/>
  <c r="G30" i="1"/>
  <c r="J30" i="1"/>
  <c r="H29" i="1"/>
  <c r="K29" i="1" s="1"/>
  <c r="G29" i="1"/>
  <c r="J29" i="1" s="1"/>
  <c r="H25" i="1"/>
  <c r="K25" i="1" s="1"/>
  <c r="G25" i="1"/>
  <c r="J25" i="1" s="1"/>
  <c r="H24" i="1"/>
  <c r="K24" i="1" s="1"/>
  <c r="G24" i="1"/>
  <c r="J24" i="1" s="1"/>
  <c r="H23" i="1"/>
  <c r="K23" i="1" s="1"/>
  <c r="G23" i="1"/>
  <c r="J23" i="1" s="1"/>
  <c r="H22" i="1"/>
  <c r="K22" i="1" s="1"/>
  <c r="G22" i="1"/>
  <c r="J22" i="1"/>
  <c r="H21" i="1"/>
  <c r="K21" i="1" s="1"/>
  <c r="G21" i="1"/>
  <c r="J21" i="1" s="1"/>
  <c r="H20" i="1"/>
  <c r="K20" i="1" s="1"/>
  <c r="G20" i="1"/>
  <c r="J20" i="1" s="1"/>
  <c r="F20" i="1"/>
  <c r="H16" i="1"/>
  <c r="K16" i="1" s="1"/>
  <c r="G16" i="1"/>
  <c r="J16" i="1" s="1"/>
  <c r="F16" i="1"/>
  <c r="H12" i="1"/>
  <c r="K12" i="1" s="1"/>
  <c r="L12" i="1" s="1"/>
  <c r="M12" i="1" s="1"/>
  <c r="F38" i="1" l="1"/>
  <c r="F60" i="1"/>
  <c r="F61" i="1" s="1"/>
  <c r="F63" i="1"/>
  <c r="L76" i="1"/>
  <c r="M76" i="1" s="1"/>
  <c r="L31" i="1"/>
  <c r="M31" i="1" s="1"/>
  <c r="L44" i="1"/>
  <c r="L62" i="1"/>
  <c r="M62" i="1" s="1"/>
  <c r="Q62" i="1" s="1"/>
  <c r="L119" i="1"/>
  <c r="M119" i="1" s="1"/>
  <c r="Q119" i="1" s="1"/>
  <c r="L24" i="1"/>
  <c r="M24" i="1" s="1"/>
  <c r="Q24" i="1" s="1"/>
  <c r="L67" i="1"/>
  <c r="M67" i="1" s="1"/>
  <c r="M44" i="1"/>
  <c r="Q44" i="1" s="1"/>
  <c r="L45" i="1"/>
  <c r="M45" i="1" s="1"/>
  <c r="Q45" i="1" s="1"/>
  <c r="L53" i="1"/>
  <c r="M53" i="1" s="1"/>
  <c r="Q53" i="1" s="1"/>
  <c r="L111" i="1"/>
  <c r="M111" i="1" s="1"/>
  <c r="Q111" i="1" s="1"/>
  <c r="L114" i="1"/>
  <c r="M114" i="1" s="1"/>
  <c r="Q114" i="1" s="1"/>
  <c r="L110" i="1"/>
  <c r="M110" i="1" s="1"/>
  <c r="Q110" i="1" s="1"/>
  <c r="L85" i="1"/>
  <c r="M85" i="1" s="1"/>
  <c r="L113" i="1"/>
  <c r="M113" i="1" s="1"/>
  <c r="Q113" i="1" s="1"/>
  <c r="L21" i="1"/>
  <c r="M21" i="1" s="1"/>
  <c r="Q21" i="1" s="1"/>
  <c r="L108" i="1"/>
  <c r="M108" i="1" s="1"/>
  <c r="Q108" i="1" s="1"/>
  <c r="L116" i="1"/>
  <c r="M116" i="1" s="1"/>
  <c r="Q116" i="1" s="1"/>
  <c r="L77" i="1"/>
  <c r="M77" i="1" s="1"/>
  <c r="Q77" i="1" s="1"/>
  <c r="L82" i="1"/>
  <c r="M82" i="1" s="1"/>
  <c r="Q82" i="1" s="1"/>
  <c r="L100" i="1"/>
  <c r="M100" i="1" s="1"/>
  <c r="Q100" i="1" s="1"/>
  <c r="L127" i="1"/>
  <c r="M127" i="1" s="1"/>
  <c r="D35" i="3" s="1"/>
  <c r="J35" i="3" s="1"/>
  <c r="L93" i="1"/>
  <c r="M93" i="1" s="1"/>
  <c r="Q93" i="1" s="1"/>
  <c r="L32" i="1"/>
  <c r="M32" i="1" s="1"/>
  <c r="Q32" i="1" s="1"/>
  <c r="L79" i="1"/>
  <c r="M79" i="1" s="1"/>
  <c r="Q79" i="1" s="1"/>
  <c r="L23" i="1"/>
  <c r="M23" i="1" s="1"/>
  <c r="Q23" i="1" s="1"/>
  <c r="L66" i="1"/>
  <c r="M66" i="1" s="1"/>
  <c r="Q66" i="1" s="1"/>
  <c r="L11" i="1"/>
  <c r="M11" i="1" s="1"/>
  <c r="L13" i="1" s="1"/>
  <c r="L20" i="1"/>
  <c r="M20" i="1" s="1"/>
  <c r="Q20" i="1" s="1"/>
  <c r="L103" i="1"/>
  <c r="M103" i="1" s="1"/>
  <c r="Q103" i="1" s="1"/>
  <c r="L81" i="1"/>
  <c r="M81" i="1" s="1"/>
  <c r="L49" i="1"/>
  <c r="M49" i="1" s="1"/>
  <c r="Q49" i="1" s="1"/>
  <c r="L87" i="1"/>
  <c r="M87" i="1" s="1"/>
  <c r="Q87" i="1" s="1"/>
  <c r="L56" i="1"/>
  <c r="M56" i="1" s="1"/>
  <c r="Q56" i="1" s="1"/>
  <c r="Q91" i="1"/>
  <c r="L96" i="1"/>
  <c r="M96" i="1" s="1"/>
  <c r="Q96" i="1" s="1"/>
  <c r="L104" i="1"/>
  <c r="M104" i="1" s="1"/>
  <c r="Q104" i="1" s="1"/>
  <c r="L109" i="1"/>
  <c r="M109" i="1" s="1"/>
  <c r="Q109" i="1" s="1"/>
  <c r="L112" i="1"/>
  <c r="M112" i="1" s="1"/>
  <c r="Q112" i="1" s="1"/>
  <c r="L115" i="1"/>
  <c r="M115" i="1" s="1"/>
  <c r="Q115" i="1" s="1"/>
  <c r="L72" i="1"/>
  <c r="M72" i="1" s="1"/>
  <c r="Q72" i="1" s="1"/>
  <c r="L25" i="1"/>
  <c r="M25" i="1" s="1"/>
  <c r="Q25" i="1" s="1"/>
  <c r="L55" i="1"/>
  <c r="M55" i="1" s="1"/>
  <c r="Q55" i="1" s="1"/>
  <c r="L60" i="1"/>
  <c r="M60" i="1" s="1"/>
  <c r="Q60" i="1" s="1"/>
  <c r="L37" i="1"/>
  <c r="M37" i="1" s="1"/>
  <c r="Q37" i="1" s="1"/>
  <c r="L69" i="1"/>
  <c r="M69" i="1" s="1"/>
  <c r="Q69" i="1" s="1"/>
  <c r="L84" i="1"/>
  <c r="M84" i="1" s="1"/>
  <c r="Q84" i="1" s="1"/>
  <c r="L30" i="1"/>
  <c r="M30" i="1" s="1"/>
  <c r="Q30" i="1" s="1"/>
  <c r="L78" i="1"/>
  <c r="M78" i="1" s="1"/>
  <c r="Q78" i="1" s="1"/>
  <c r="L39" i="1"/>
  <c r="M39" i="1" s="1"/>
  <c r="Q39" i="1" s="1"/>
  <c r="L36" i="1"/>
  <c r="M36" i="1" s="1"/>
  <c r="Q36" i="1" s="1"/>
  <c r="L38" i="1"/>
  <c r="M38" i="1" s="1"/>
  <c r="Q38" i="1" s="1"/>
  <c r="L29" i="1"/>
  <c r="M29" i="1" s="1"/>
  <c r="L74" i="1"/>
  <c r="M74" i="1" s="1"/>
  <c r="Q74" i="1" s="1"/>
  <c r="L129" i="1"/>
  <c r="M129" i="1" s="1"/>
  <c r="D37" i="3" s="1"/>
  <c r="J37" i="3" s="1"/>
  <c r="L40" i="1"/>
  <c r="M40" i="1" s="1"/>
  <c r="Q40" i="1" s="1"/>
  <c r="L61" i="1"/>
  <c r="M61" i="1" s="1"/>
  <c r="Q61" i="1" s="1"/>
  <c r="L75" i="1"/>
  <c r="M75" i="1" s="1"/>
  <c r="Q75" i="1" s="1"/>
  <c r="L105" i="1"/>
  <c r="M105" i="1" s="1"/>
  <c r="Q105" i="1" s="1"/>
  <c r="L122" i="1"/>
  <c r="M122" i="1" s="1"/>
  <c r="L123" i="1" s="1"/>
  <c r="L73" i="1"/>
  <c r="M73" i="1" s="1"/>
  <c r="Q73" i="1" s="1"/>
  <c r="L16" i="1"/>
  <c r="M16" i="1" s="1"/>
  <c r="L17" i="1" s="1"/>
  <c r="L48" i="1"/>
  <c r="M48" i="1" s="1"/>
  <c r="Q48" i="1" s="1"/>
  <c r="L68" i="1"/>
  <c r="M68" i="1" s="1"/>
  <c r="Q68" i="1" s="1"/>
  <c r="L71" i="1"/>
  <c r="M71" i="1" s="1"/>
  <c r="Q71" i="1" s="1"/>
  <c r="L117" i="1"/>
  <c r="M117" i="1" s="1"/>
  <c r="Q117" i="1" s="1"/>
  <c r="L63" i="1"/>
  <c r="L22" i="1"/>
  <c r="M22" i="1" s="1"/>
  <c r="Q22" i="1" s="1"/>
  <c r="L90" i="1"/>
  <c r="M90" i="1" s="1"/>
  <c r="Q90" i="1" s="1"/>
  <c r="L54" i="1"/>
  <c r="M54" i="1" s="1"/>
  <c r="Q54" i="1" s="1"/>
  <c r="L57" i="1"/>
  <c r="M57" i="1" s="1"/>
  <c r="Q57" i="1" s="1"/>
  <c r="L88" i="1"/>
  <c r="M88" i="1" s="1"/>
  <c r="Q88" i="1" s="1"/>
  <c r="L101" i="1"/>
  <c r="M101" i="1" s="1"/>
  <c r="Q101" i="1" s="1"/>
  <c r="L52" i="1"/>
  <c r="M52" i="1" s="1"/>
  <c r="Q52" i="1" s="1"/>
  <c r="L70" i="1"/>
  <c r="M70" i="1" s="1"/>
  <c r="Q70" i="1" s="1"/>
  <c r="L80" i="1"/>
  <c r="M80" i="1" s="1"/>
  <c r="Q80" i="1" s="1"/>
  <c r="L83" i="1"/>
  <c r="M83" i="1" s="1"/>
  <c r="Q83" i="1" s="1"/>
  <c r="L86" i="1"/>
  <c r="M86" i="1" s="1"/>
  <c r="Q86" i="1" s="1"/>
  <c r="L89" i="1"/>
  <c r="M89" i="1" s="1"/>
  <c r="Q89" i="1" s="1"/>
  <c r="L92" i="1"/>
  <c r="M92" i="1" s="1"/>
  <c r="Q92" i="1" s="1"/>
  <c r="L97" i="1"/>
  <c r="M97" i="1" s="1"/>
  <c r="L102" i="1"/>
  <c r="M102" i="1" s="1"/>
  <c r="Q102" i="1" s="1"/>
  <c r="L118" i="1"/>
  <c r="M118" i="1" s="1"/>
  <c r="Q31" i="1"/>
  <c r="Q76" i="1"/>
  <c r="Q46" i="1"/>
  <c r="Q85" i="1"/>
  <c r="Q81" i="1"/>
  <c r="Q67" i="1"/>
  <c r="M63" i="1" l="1"/>
  <c r="Q63" i="1" s="1"/>
  <c r="L130" i="1"/>
  <c r="L98" i="1"/>
  <c r="Q122" i="1"/>
  <c r="Q97" i="1"/>
  <c r="L41" i="1"/>
  <c r="L33" i="1"/>
  <c r="L26" i="1"/>
  <c r="L120" i="1"/>
  <c r="Q29" i="1"/>
  <c r="Q33" i="1" s="1"/>
  <c r="L50" i="1"/>
  <c r="L106" i="1"/>
  <c r="Q16" i="1"/>
  <c r="Q17" i="1" s="1"/>
  <c r="Q118" i="1"/>
  <c r="Q120" i="1" s="1"/>
  <c r="Q64" i="1"/>
  <c r="D23" i="3" s="1"/>
  <c r="L64" i="1"/>
  <c r="L94" i="1"/>
  <c r="L37" i="3"/>
  <c r="H37" i="3"/>
  <c r="F37" i="3"/>
  <c r="Q94" i="1"/>
  <c r="L58" i="1"/>
  <c r="Q98" i="1"/>
  <c r="D9" i="3"/>
  <c r="Q41" i="1"/>
  <c r="Q26" i="1"/>
  <c r="N35" i="3"/>
  <c r="P35" i="3"/>
  <c r="L35" i="3"/>
  <c r="H35" i="3"/>
  <c r="F35" i="3"/>
  <c r="Q106" i="1"/>
  <c r="N37" i="3"/>
  <c r="P37" i="3"/>
  <c r="Q58" i="1"/>
  <c r="Q123" i="1"/>
  <c r="Q50" i="1"/>
  <c r="L124" i="1" l="1"/>
  <c r="Q35" i="3"/>
  <c r="D15" i="3"/>
  <c r="D31" i="3"/>
  <c r="F9" i="3"/>
  <c r="L9" i="3"/>
  <c r="N9" i="3"/>
  <c r="H9" i="3"/>
  <c r="P9" i="3"/>
  <c r="J9" i="3"/>
  <c r="D27" i="3"/>
  <c r="D11" i="3"/>
  <c r="D17" i="3"/>
  <c r="D21" i="3"/>
  <c r="D19" i="3"/>
  <c r="D13" i="3"/>
  <c r="D25" i="3"/>
  <c r="D29" i="3"/>
  <c r="Q37" i="3"/>
  <c r="L23" i="3"/>
  <c r="N23" i="3"/>
  <c r="J23" i="3"/>
  <c r="H23" i="3"/>
  <c r="P23" i="3"/>
  <c r="F23" i="3"/>
  <c r="D33" i="3"/>
  <c r="Q124" i="1"/>
  <c r="L131" i="1" s="1"/>
  <c r="D39" i="3" l="1"/>
  <c r="C11" i="3"/>
  <c r="C25" i="3"/>
  <c r="C13" i="3"/>
  <c r="C27" i="3"/>
  <c r="Q23" i="3"/>
  <c r="C19" i="3"/>
  <c r="C33" i="3"/>
  <c r="C29" i="3"/>
  <c r="C21" i="3"/>
  <c r="C17" i="3"/>
  <c r="J21" i="3"/>
  <c r="P21" i="3"/>
  <c r="N21" i="3"/>
  <c r="F21" i="3"/>
  <c r="H21" i="3"/>
  <c r="L21" i="3"/>
  <c r="H17" i="3"/>
  <c r="L17" i="3"/>
  <c r="N17" i="3"/>
  <c r="F17" i="3"/>
  <c r="P17" i="3"/>
  <c r="J17" i="3"/>
  <c r="P11" i="3"/>
  <c r="N11" i="3"/>
  <c r="L11" i="3"/>
  <c r="H11" i="3"/>
  <c r="F11" i="3"/>
  <c r="J11" i="3"/>
  <c r="P31" i="3"/>
  <c r="N31" i="3"/>
  <c r="J31" i="3"/>
  <c r="L31" i="3"/>
  <c r="H31" i="3"/>
  <c r="F31" i="3"/>
  <c r="P15" i="3"/>
  <c r="H15" i="3"/>
  <c r="F15" i="3"/>
  <c r="J15" i="3"/>
  <c r="N15" i="3"/>
  <c r="L15" i="3"/>
  <c r="N25" i="3"/>
  <c r="F25" i="3"/>
  <c r="P25" i="3"/>
  <c r="H25" i="3"/>
  <c r="L25" i="3"/>
  <c r="J25" i="3"/>
  <c r="C31" i="3"/>
  <c r="C15" i="3"/>
  <c r="L27" i="3"/>
  <c r="F27" i="3"/>
  <c r="J27" i="3"/>
  <c r="N27" i="3"/>
  <c r="H27" i="3"/>
  <c r="P27" i="3"/>
  <c r="J13" i="3"/>
  <c r="H13" i="3"/>
  <c r="P13" i="3"/>
  <c r="N13" i="3"/>
  <c r="F13" i="3"/>
  <c r="L13" i="3"/>
  <c r="C35" i="3"/>
  <c r="C37" i="3"/>
  <c r="C23" i="3"/>
  <c r="C9" i="3"/>
  <c r="H19" i="3"/>
  <c r="N19" i="3"/>
  <c r="F19" i="3"/>
  <c r="P19" i="3"/>
  <c r="J19" i="3"/>
  <c r="L19" i="3"/>
  <c r="J33" i="3"/>
  <c r="N33" i="3"/>
  <c r="P33" i="3"/>
  <c r="L33" i="3"/>
  <c r="F33" i="3"/>
  <c r="H33" i="3"/>
  <c r="P29" i="3"/>
  <c r="L29" i="3"/>
  <c r="H29" i="3"/>
  <c r="J29" i="3"/>
  <c r="F29" i="3"/>
  <c r="N29" i="3"/>
  <c r="Q9" i="3"/>
  <c r="C39" i="3" l="1"/>
  <c r="F39" i="3"/>
  <c r="R39" i="3" s="1"/>
  <c r="Q19" i="3"/>
  <c r="Q13" i="3"/>
  <c r="Q17" i="3"/>
  <c r="Q29" i="3"/>
  <c r="Q25" i="3"/>
  <c r="H39" i="3"/>
  <c r="Q27" i="3"/>
  <c r="Q31" i="3"/>
  <c r="L39" i="3"/>
  <c r="Q33" i="3"/>
  <c r="P39" i="3"/>
  <c r="N39" i="3"/>
  <c r="Q11" i="3"/>
  <c r="J39" i="3"/>
  <c r="Q21" i="3"/>
  <c r="Q15" i="3"/>
  <c r="Q39" i="3" l="1"/>
</calcChain>
</file>

<file path=xl/sharedStrings.xml><?xml version="1.0" encoding="utf-8"?>
<sst xmlns="http://schemas.openxmlformats.org/spreadsheetml/2006/main" count="594" uniqueCount="324">
  <si>
    <t xml:space="preserve"> </t>
  </si>
  <si>
    <t>SECRETARIA DE HABITAÇÃO E REGULARIZAÇÃO FUNDIÁRIA - SHRF</t>
  </si>
  <si>
    <t>PLANILHA ORÇAMENTÁRIA</t>
  </si>
  <si>
    <t>SINAP – FEV2020 C/DESON.</t>
  </si>
  <si>
    <t>Identificação do projeto: Loteamento Estrada do Engenho</t>
  </si>
  <si>
    <t>Data de elaboração: Abril 2020</t>
  </si>
  <si>
    <t xml:space="preserve">              Autores: Arq. Monica Lima Perez</t>
  </si>
  <si>
    <t>Endereço: Núcleo Habitacional</t>
  </si>
  <si>
    <t>Ultima revisão: Abril 2020</t>
  </si>
  <si>
    <t>COTAÇÕES MERCADO ATUAL</t>
  </si>
  <si>
    <t xml:space="preserve">Tipo de intervenção: Construção de 22 Casa Padrão com área 39,15m² </t>
  </si>
  <si>
    <t>BDI:</t>
  </si>
  <si>
    <t>ORIGEM</t>
  </si>
  <si>
    <t>CÓDIGO</t>
  </si>
  <si>
    <t>ITEM</t>
  </si>
  <si>
    <t>DESCRIÇÃO DO SERVIÇO</t>
  </si>
  <si>
    <t>UNID.</t>
  </si>
  <si>
    <t>QUANT.</t>
  </si>
  <si>
    <t>CUSTO</t>
  </si>
  <si>
    <t>PREÇO C/ BDI</t>
  </si>
  <si>
    <t>TOTAL</t>
  </si>
  <si>
    <t>%</t>
  </si>
  <si>
    <t>TOTAL 22 unidades</t>
  </si>
  <si>
    <t>M.O.</t>
  </si>
  <si>
    <t>MAT</t>
  </si>
  <si>
    <t>UNIT</t>
  </si>
  <si>
    <t>MOVIMENTO DE TERRAS</t>
  </si>
  <si>
    <t>OK</t>
  </si>
  <si>
    <t>1.1</t>
  </si>
  <si>
    <t>ÁREA DE INTERVENÇÃO – LIMPEZA E NIVELAMENTO DO TERRENO</t>
  </si>
  <si>
    <t>SINAPI</t>
  </si>
  <si>
    <t>73859/2</t>
  </si>
  <si>
    <t>Capina e limpeza manual do terreno</t>
  </si>
  <si>
    <t>m²</t>
  </si>
  <si>
    <t>TOTAL DO ITEM</t>
  </si>
  <si>
    <t>FUNDAÇÕES</t>
  </si>
  <si>
    <t>2.1</t>
  </si>
  <si>
    <t>RADIER</t>
  </si>
  <si>
    <t>97095</t>
  </si>
  <si>
    <t>CONCRETAGEM DE RADIER, PISO OU LAJE SOBRE SOLO, FCK 30 MPA, PARA ESPESSURA DE 15 CM - LANÇAMENTO, ADENSAMENTO E ACABAMENTO. AF_09/2017</t>
  </si>
  <si>
    <t>m³</t>
  </si>
  <si>
    <t>Fornecimento de lona plastica preta, para impermealilização espessura de 150micras.</t>
  </si>
  <si>
    <t>92915</t>
  </si>
  <si>
    <t>ARMAÇÃO DE ESTRUTURAS DE CONCRETO ARMADO, EXCETO VIGAS, PILARES, LAJES E FUNDAÇÕES, UTILIZANDO AÇO CA-60 DE 5,0 MM - MONTAGEM. AF_12/2015</t>
  </si>
  <si>
    <t>kg</t>
  </si>
  <si>
    <t>92916</t>
  </si>
  <si>
    <t>ARMAÇÃO DE ESTRUTURAS DE CONCRETO ARMADO, EXCETO VIGAS, PILARES, LAJES E FUNDAÇÕES, UTILIZANDO AÇO CA-50 DE 6,3 MM - MONTAGEM. AF_12/2015</t>
  </si>
  <si>
    <t>92917</t>
  </si>
  <si>
    <t>ARMAÇÃO DE ESTRUTURAS DE CONCRETO ARMADO, EXCETO VIGAS, PILARES, LAJES E FUNDAÇÕES, UTILIZANDO AÇO CA-50 DE 8,0 MM - MONTAGEM. AF_12/2015</t>
  </si>
  <si>
    <t>92919</t>
  </si>
  <si>
    <t>ARMAÇÃO DE ESTRUTURAS DE CONCRETO ARMADO, EXCETO VIGAS, PILARES, LAJES E FUNDAÇÕES, UTILIZANDO AÇO CA-50 DE 10,0 MM - MONTAGEM. AF_12/2015</t>
  </si>
  <si>
    <t>SUPERESTRUTURA</t>
  </si>
  <si>
    <t>3.1</t>
  </si>
  <si>
    <t xml:space="preserve">CONCRETO ARMADO </t>
  </si>
  <si>
    <t>3.1.1</t>
  </si>
  <si>
    <t>3.1.2</t>
  </si>
  <si>
    <t>3.1.3</t>
  </si>
  <si>
    <t>3.1.4</t>
  </si>
  <si>
    <t>Laje Pre-moldada p/piso, sobrecarfa 200kg/m², vãos até 3,50M/E=8cm, com lajotas e  CAP.C/CONC FCK=20MPA, 4cm, inter-eixo 38cm, c/ escoramento (REAPR.3X) e ferragem  negativa ( Laje do WC).</t>
  </si>
  <si>
    <t>SISTEMA DE VEDAÇÃO VERTICAL INTERNO E EXTERNO (PAREDES)</t>
  </si>
  <si>
    <t>4.1</t>
  </si>
  <si>
    <t>ALVENARIA DE VEDAÇÃO</t>
  </si>
  <si>
    <t>72132</t>
  </si>
  <si>
    <t>4.1.1</t>
  </si>
  <si>
    <t>Alvenaria de tijolo ceramico macico 5X10X20CM 1/2 vez (espessura 10CM), ASSENTADO COM Argamassa traço1:2:8 (CIMENTO, CAL E AREIA)</t>
  </si>
  <si>
    <t>4.1.2</t>
  </si>
  <si>
    <t>Chapisco de aderência em paredes internas, externas, vigas, lajes e platibanda</t>
  </si>
  <si>
    <t>4.1.3</t>
  </si>
  <si>
    <t>4.1.4</t>
  </si>
  <si>
    <t>Revestimento cerâmico de paredes PEI IV- cerâmica 20x20 cm - incl. rejunte - conforme projeto - branca = h=1,50</t>
  </si>
  <si>
    <t>Ipermealização de superficies com emulsão asfáltica - 2 DEMÃOS AF_06/2018 (PAREDES E BOX)</t>
  </si>
  <si>
    <t>ESQUADRIAS</t>
  </si>
  <si>
    <t>5.1</t>
  </si>
  <si>
    <t>PORTAS DE MADEIRA</t>
  </si>
  <si>
    <t>100701</t>
  </si>
  <si>
    <t>5.1.1</t>
  </si>
  <si>
    <t>Porta de ferro de abrir, barra chata, com reqadrado e guarnição completa.</t>
  </si>
  <si>
    <t>5.1.2</t>
  </si>
  <si>
    <t>Porta de madeira para pintura, SEMI-OCA (LEVE OU MÉDIA), 80X210CM,  espessura de 3,5cm, incluindo dobradiças - fornecimento e instalação .  AF_08/2015</t>
  </si>
  <si>
    <t>und</t>
  </si>
  <si>
    <t>74073/1</t>
  </si>
  <si>
    <t>5.1.3</t>
  </si>
  <si>
    <t>Alçapão de ferro 60x60cm, incluindo ferragens.</t>
  </si>
  <si>
    <t>JANELAS DE ALUMÍNIO - JA</t>
  </si>
  <si>
    <t>Janela de aço de correr,  2 FOLHAS, fixação com armassa, com vidros, padronizada. AF_07/2016</t>
  </si>
  <si>
    <t>Janela de aço basculante, fixação com armassa, com vidros, padronizada.</t>
  </si>
  <si>
    <t>SISTEMAS DE COBERTURA</t>
  </si>
  <si>
    <t>6.1</t>
  </si>
  <si>
    <t>Cobertura com telha ondulada de fibrocimento 6mm , com recobrimento lateral de 1 1/4 de onda para telhado com inclinação de 10º com até duas águas, incluindo içamento. . AF_06/2016</t>
  </si>
  <si>
    <t>92543</t>
  </si>
  <si>
    <t>6.2</t>
  </si>
  <si>
    <t>Trama de madeira composta por terças para telhado de ate 2 águas para telha ondulada de fibrocimento, metálica ou termoacústica, incluindo transporte vertical. AF_07/2019</t>
  </si>
  <si>
    <t>96111</t>
  </si>
  <si>
    <t>Forro em reguas PVC, fornceimento e instalação, inclusive estrutura e fixação.</t>
  </si>
  <si>
    <t>Acabamentos para forro PVC (RODAFORRO EM PVC)</t>
  </si>
  <si>
    <t>ml</t>
  </si>
  <si>
    <t>Cumeeira universal para telha de fibrocimento ondulada 6mm, incluso juntas de vedação e acessórios de fixação</t>
  </si>
  <si>
    <t>m</t>
  </si>
  <si>
    <t>Rufo em chapa de aço galvanizado nr. 24, desenvolvimento 25 cm</t>
  </si>
  <si>
    <t>PINTURA</t>
  </si>
  <si>
    <t>88485</t>
  </si>
  <si>
    <t>7.1</t>
  </si>
  <si>
    <t>Aplicação de fundo selador acrílico em paredes, uma demão</t>
  </si>
  <si>
    <t>7.2</t>
  </si>
  <si>
    <t>84659</t>
  </si>
  <si>
    <t>7.3</t>
  </si>
  <si>
    <t>Pintura em esmalte sintético 02 demãos em esquadrias de madeira</t>
  </si>
  <si>
    <t>84661</t>
  </si>
  <si>
    <t>7.4</t>
  </si>
  <si>
    <t>INSTALAÇÃO HIDROSANITÁRIAS</t>
  </si>
  <si>
    <t>89713</t>
  </si>
  <si>
    <t>8.1</t>
  </si>
  <si>
    <t>Tubo de PVC rígido 40mm, fornec. e instalação - esgoto</t>
  </si>
  <si>
    <t>89712</t>
  </si>
  <si>
    <t>8.2</t>
  </si>
  <si>
    <t>Tubo de PVC rígido 50mm, fornec. e instalação</t>
  </si>
  <si>
    <t>8.3</t>
  </si>
  <si>
    <t>Tubo de PVC rígido 75mm, fornec. e instalação - esgoto</t>
  </si>
  <si>
    <t>89714</t>
  </si>
  <si>
    <t>8.4</t>
  </si>
  <si>
    <t>Tubo de PVC rígido 100mm, fornec. e instalação</t>
  </si>
  <si>
    <t>89724</t>
  </si>
  <si>
    <t>Joelho 40mm A90</t>
  </si>
  <si>
    <t>uni</t>
  </si>
  <si>
    <t>89726</t>
  </si>
  <si>
    <t>Joelho 40mm A45</t>
  </si>
  <si>
    <t>89731</t>
  </si>
  <si>
    <t>Joelho 50mm A90</t>
  </si>
  <si>
    <t>89744</t>
  </si>
  <si>
    <t>Joelho 100mm A90</t>
  </si>
  <si>
    <t>89746</t>
  </si>
  <si>
    <t>Joelho 100mm A45</t>
  </si>
  <si>
    <t>89834</t>
  </si>
  <si>
    <t>Junção 100x50mm</t>
  </si>
  <si>
    <t>93068</t>
  </si>
  <si>
    <t>Bucha de redução 50x40mm</t>
  </si>
  <si>
    <t>89355</t>
  </si>
  <si>
    <t>Tubo PVC, soldável, DN 20MM, instalado em ramal ou sub-ramal de água - Forneciemento e instalação . AF_12/2014</t>
  </si>
  <si>
    <t>un</t>
  </si>
  <si>
    <t>94703</t>
  </si>
  <si>
    <t>Adaptador 20mmx1/2"</t>
  </si>
  <si>
    <t>89404</t>
  </si>
  <si>
    <t>Joelho 20mm A90</t>
  </si>
  <si>
    <t>89405</t>
  </si>
  <si>
    <t>Joelho 20mm A45</t>
  </si>
  <si>
    <t>Te soldavel 20mm</t>
  </si>
  <si>
    <t>Luva soldavel 20x1/2"</t>
  </si>
  <si>
    <t>96843</t>
  </si>
  <si>
    <t>Joelho soldavel com rosca 20x1/2"</t>
  </si>
  <si>
    <t>plug 1/2"</t>
  </si>
  <si>
    <t>adesivo PVC</t>
  </si>
  <si>
    <t>89482</t>
  </si>
  <si>
    <t>Caixa sifonada PVC, DN 100 X 100 X 50 MM, fornecida e instalada.</t>
  </si>
  <si>
    <t>98102</t>
  </si>
  <si>
    <t>Caixa de inspeção esgoto simples 40x40cm</t>
  </si>
  <si>
    <t>Ralo grelha hemisférico  flexível -  Ø125mm</t>
  </si>
  <si>
    <t>Caixa de gordura  400mm - fornecimento e instalação</t>
  </si>
  <si>
    <t>Fossa septica 6 pessoas - sumidouro</t>
  </si>
  <si>
    <t>Caixa D'agua de fibra de vidro , para 500litros, com tampa</t>
  </si>
  <si>
    <t>90371</t>
  </si>
  <si>
    <t>Registro esfera – 3/4", fornecimento e instalação</t>
  </si>
  <si>
    <t>89351</t>
  </si>
  <si>
    <t>Registro bruto de gaveta 3/4", fornecimento e instalação</t>
  </si>
  <si>
    <t>DRENAGEM DE ÁGUAS PLUVIAIS</t>
  </si>
  <si>
    <t>89578</t>
  </si>
  <si>
    <t>9.1</t>
  </si>
  <si>
    <t>Tubo de PVC Ø100mm, fornecimento e instalação</t>
  </si>
  <si>
    <t>9.2</t>
  </si>
  <si>
    <t>Caixa de areia 40x40cm em alvenaria</t>
  </si>
  <si>
    <t>LOUÇAS E METAIS</t>
  </si>
  <si>
    <t>95470</t>
  </si>
  <si>
    <t>10.1</t>
  </si>
  <si>
    <t>Vaso sanitário convencional com louça branca, incluindo ligação da bacia sanitária ajustável -  forneciemnto e instalação . AF_10/2016</t>
  </si>
  <si>
    <t>10.2</t>
  </si>
  <si>
    <t xml:space="preserve">Assento sanitário plástico  – fornecimento e instalação, completo com sifão, padrão médio, fornecimento e instalação </t>
  </si>
  <si>
    <t>86906</t>
  </si>
  <si>
    <t>Torneira para lavatório de mesa bica baixa</t>
  </si>
  <si>
    <t xml:space="preserve">Lavatorio de louça branca com coluna,45 X 55CM ou equivalente </t>
  </si>
  <si>
    <t>Tanque de marmore sintetico suspenso , 22l ou equivalente - fornecimento e instalação.</t>
  </si>
  <si>
    <t>100860</t>
  </si>
  <si>
    <t>Chuveiro elétrico</t>
  </si>
  <si>
    <t>INSTALAÇÕES ELÉTRICAS - 220V</t>
  </si>
  <si>
    <t>11.1</t>
  </si>
  <si>
    <t>Poste concreto seção circular comprimento  inclusive escavacao exclusive transporte - fornecimento e colocação</t>
  </si>
  <si>
    <t>93653</t>
  </si>
  <si>
    <t>11.2</t>
  </si>
  <si>
    <t>Disjuntor tipo DIN monopolar 10A</t>
  </si>
  <si>
    <t>93657</t>
  </si>
  <si>
    <t>11.3</t>
  </si>
  <si>
    <t>Disjuntor tipo DIN monopolar 30A</t>
  </si>
  <si>
    <t>11.4</t>
  </si>
  <si>
    <t>Eletroduto flexível corrugado, pvc, dn 32 mm (1"), para circuitos terminais,  - fornecimento e instalação. af_12/2015</t>
  </si>
  <si>
    <t>74131/1</t>
  </si>
  <si>
    <t>11.5</t>
  </si>
  <si>
    <t>Quadro de distribuicao de energia de embutir, em chapa metalica, para  3 disjuntores termomagneticos monopolares sem barramento fornecimento e instalacao</t>
  </si>
  <si>
    <t>11.6</t>
  </si>
  <si>
    <t>Caixa retangular 4" x 2" , pvc, instalada em par ede - fornecimento e instalação. af_12/2015</t>
  </si>
  <si>
    <t xml:space="preserve">Cabo de Cobre flexível isolado – 2,5mm², Anti-chama 450/750V </t>
  </si>
  <si>
    <t xml:space="preserve">Cabo de Cobre flexível isolado – 4,00mm², Anti-chama 450/750V </t>
  </si>
  <si>
    <t xml:space="preserve">Cabo de Cobre flexível isolado – 6,0mm², Anti-chama 450/750V </t>
  </si>
  <si>
    <t>Tomada universal simples 2P+T 10A, cor branca, completa</t>
  </si>
  <si>
    <t>Interruptor simples + 2 Interruptor paralelos  10A, 250V, conjunto montado para embutir 4" X 2" (PLACA + SUPORTE + MODULOS)</t>
  </si>
  <si>
    <t>Luminaria arandela tipo meia-lua com vidro fosco *30 x 15* cm, para 1 lampada base e27</t>
  </si>
  <si>
    <t>SERVIÇOS FINAIS</t>
  </si>
  <si>
    <t>98524</t>
  </si>
  <si>
    <t>12.1</t>
  </si>
  <si>
    <t>Limpeza final da obra</t>
  </si>
  <si>
    <t>TOTAL 1 UNIDADE HABITACIONAL</t>
  </si>
  <si>
    <t>CRONOGRAMA FÍSICO FINANCEIRO</t>
  </si>
  <si>
    <t>Data de elaboração:abril 2020</t>
  </si>
  <si>
    <t xml:space="preserve">              Autores:  Arq.Monica Lima Perez;                         </t>
  </si>
  <si>
    <t>Ultima revisão: abril 2020</t>
  </si>
  <si>
    <t>BDI</t>
  </si>
  <si>
    <t>DESCRIÇÃO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</si>
  <si>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</si>
  <si>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</si>
  <si>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</si>
  <si>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</si>
  <si>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</si>
  <si>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</si>
  <si>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</si>
  <si>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PARCELA 06</t>
  </si>
  <si>
    <t>ACUMULADO</t>
  </si>
  <si>
    <t>TOTAL PARCELA</t>
  </si>
  <si>
    <t>composição</t>
  </si>
  <si>
    <t>COMP-01</t>
  </si>
  <si>
    <t>ADMINISTRAÇÃO LOCAL_CANTEIRO DE OBRA E SINALIZAÇÃO DE OBRA</t>
  </si>
  <si>
    <t>UNIDADE</t>
  </si>
  <si>
    <t>coeficiente</t>
  </si>
  <si>
    <t>SINAPI-I</t>
  </si>
  <si>
    <t>10775</t>
  </si>
  <si>
    <t>LOCACAO DE CONTAINER 2,30  X  6,00 M, ALT. 2,50 M, COM 1 SANITARIO, PARA ESCRITORIO, COMPLETO, SEM DIVISORIAS INTERNAS</t>
  </si>
  <si>
    <t>mês</t>
  </si>
  <si>
    <t>cotação</t>
  </si>
  <si>
    <t>COT-01</t>
  </si>
  <si>
    <t>ALUGUEL WC QUÍMICO, 2 LAVAGENS SEMANAIS - 2 UNIDADES</t>
  </si>
  <si>
    <t>41598</t>
  </si>
  <si>
    <t>ENTRADA PROVISORIA DE ENERGIA ELETRICA AEREA TRIFASICA 40A EM POSTE MADEIRA</t>
  </si>
  <si>
    <t>COMP-08</t>
  </si>
  <si>
    <t>SINALIZAÇÃO DE OBRA</t>
  </si>
  <si>
    <t>Aplicação manual de pintura com tinta Latex PVA em paredes, duas demãos- PAREDES externas e internas</t>
  </si>
  <si>
    <t>Pintura das esquadrias com tinta protetora acabamento sobre a superficier metálica</t>
  </si>
  <si>
    <t>Subleito: constituído de solo natural ou proveniente de empréstimo (troca de solo). Deve ser compactado em camadas de 15 cm, dependendo das condições locais. Base: constituída de material granular com espessura mínima de 10 cm. A camada deve ser compactada após a finalização do subleito. Revestimento: camada constituída por concreto. Tendo sido verificadas as definições do projeto, observadas todas as regras de segurança e providenciados os equipamentos necessários, pode ser iniciada a execução da calçada propriamente dita. É recomendável que as espessuras mínimas do concreto simples das calçadas estejam entre 6 cm e 10 cm, passando-se para 12 cm a 15 cm nos locais de entrada e saída de veículos e, no mínimo, 10 cm na camada de base, para todas as categorias de calçadas. As espessuras das camadas devem ser definidas no projeto executivo.</t>
  </si>
  <si>
    <t>CALÇADAS</t>
  </si>
  <si>
    <t>MEIO FIO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</si>
  <si>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</si>
  <si>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</si>
  <si>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2.2</t>
  </si>
  <si>
    <t>94992</t>
  </si>
  <si>
    <t>EXECUÇÃO DE PASSEIO (CALÇADA) OU PISO DE CONCRETO COM CONCRETO MOLDADO IN LOCO, FEITO EM OBRA, ACABAMENTO CONVENCIONAL, ESPESSURA 6 CM, ARMADO. AF_07/2016</t>
  </si>
  <si>
    <t>M²</t>
  </si>
  <si>
    <t>14.1</t>
  </si>
  <si>
    <t>SERVIÇOS PRELIMINARES</t>
  </si>
  <si>
    <t xml:space="preserve">Placa da obra  ( Construção Civil) em chapa Galvanizada N22, Adesivada de 2,0x1,125m- </t>
  </si>
  <si>
    <t>Administração Local</t>
  </si>
  <si>
    <t>SINAPI/PLEO</t>
  </si>
  <si>
    <t>COMP.01</t>
  </si>
  <si>
    <t>1.2</t>
  </si>
  <si>
    <t>3.1.5</t>
  </si>
  <si>
    <t>3.1.6</t>
  </si>
  <si>
    <t>5.1.4</t>
  </si>
  <si>
    <t>5.1.5</t>
  </si>
  <si>
    <t>6.1.1</t>
  </si>
  <si>
    <t>6.1.2</t>
  </si>
  <si>
    <t>6.1.3</t>
  </si>
  <si>
    <t>6.2.1</t>
  </si>
  <si>
    <t>6.2.2</t>
  </si>
  <si>
    <t>7.5</t>
  </si>
  <si>
    <t>7.6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</si>
  <si>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</si>
  <si>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</si>
  <si>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</si>
  <si>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</si>
  <si>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</si>
  <si>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</si>
  <si>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</si>
  <si>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</si>
  <si>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</si>
  <si>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</si>
  <si>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</si>
  <si>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</si>
  <si>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</si>
  <si>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</si>
  <si>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</si>
  <si>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</si>
  <si>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</si>
  <si>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</si>
  <si>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</si>
  <si>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</si>
  <si>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</si>
  <si>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</si>
  <si>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</si>
  <si>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</si>
  <si>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</si>
  <si>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</si>
  <si>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</si>
  <si>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</si>
  <si>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</si>
  <si>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</si>
  <si>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</si>
  <si>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</si>
  <si>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</si>
  <si>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</si>
  <si>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</si>
  <si>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</si>
  <si>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</si>
  <si>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15.1</t>
  </si>
  <si>
    <t>CALÇADAS E MEIO FIO</t>
  </si>
  <si>
    <t>Tipo de intervenção: Construção de 22 Casa Padrão com área 39,15m² e implantação de calçadas e meio fio</t>
  </si>
  <si>
    <t>94970</t>
  </si>
  <si>
    <t xml:space="preserve">CONCRETO VIGAS, LAJES E PILARES - FCK = 20MPA, TRAÇO 1:2,7:3 (CIMENTO/ AREIA MÉDIA/ BRITA 1)  - PREPARO MECÂNICO COM BETONEIRA 600 L. AF_07/2016 </t>
  </si>
  <si>
    <t xml:space="preserve">Massa única, para recebimento de pintuta, em argamass, traço 1:2:8, preparo manual, aplicada manualmente em faces internas e externas, espessura de 20mm, com execução em talisca. ad 06/2014. </t>
  </si>
  <si>
    <t>87530</t>
  </si>
  <si>
    <t>TOTAL DA OBRA COM BDI 20,34</t>
  </si>
  <si>
    <t>Responsável Técnico</t>
  </si>
  <si>
    <t>Nome:</t>
  </si>
  <si>
    <t>CREA/CAU:</t>
  </si>
  <si>
    <t>ART/RRT:</t>
  </si>
  <si>
    <t>MONICA LIMA PEREZ</t>
  </si>
  <si>
    <t>RS A 41825-0</t>
  </si>
  <si>
    <t>9541083</t>
  </si>
  <si>
    <t>_____________________________________________________________________</t>
  </si>
  <si>
    <t xml:space="preserve">ART/RRT: </t>
  </si>
  <si>
    <t>NÚCLEO HABITACIONAL ESTRADA DO ENGENHO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</si>
</sst>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.00&quot; &quot;;&quot; (&quot;#,##0.00&quot;)&quot;;&quot; -&quot;#&quot; &quot;;@&quot; &quot;"/>
    <numFmt numFmtId="165" formatCode="&quot; &quot;[$R$-416]&quot; &quot;#,##0.00&quot; &quot;;&quot;-&quot;[$R$-416]&quot; &quot;#,##0.00&quot; &quot;;&quot; &quot;[$R$-416]&quot; -&quot;00&quot; &quot;;&quot; &quot;@&quot; &quot;"/>
    <numFmt numFmtId="166" formatCode="#"/>
    <numFmt numFmtId="167" formatCode="#,##0%"/>
    <numFmt numFmtId="168" formatCode="&quot;R$ &quot;#,##0.00"/>
    <numFmt numFmtId="169" formatCode="00%"/>
    <numFmt numFmtId="170" formatCode="[$R$-416]&quot; &quot;#,##0.00"/>
    <numFmt numFmtId="171" formatCode="#,##0.00&quot; &quot;;&quot;(&quot;#,##0.00&quot;)&quot;;&quot;-&quot;#&quot; &quot;;@&quot; &quot;"/>
    <numFmt numFmtId="172" formatCode="0.0%"/>
    <numFmt numFmtId="173" formatCode="[$R$-416]&quot; &quot;#,##0.00;[Red]&quot;-&quot;[$R$-416]&quot; &quot;#,##0.00"/>
    <numFmt numFmtId="174" formatCode="&quot; &quot;#,##0.00&quot; &quot;;&quot;-&quot;#,##0.00&quot; &quot;;&quot; -&quot;00&quot; &quot;;&quot; &quot;@&quot; &quot;"/>
    <numFmt numFmtId="175" formatCode="[$R$-416]\ #,##0.00"/>
    <numFmt numFmtId="176" formatCode="_-[$R$-416]\ * #,##0.00_-;\-[$R$-416]\ * #,##0.00_-;_-[$R$-416]\ * &quot;-&quot;??_-;_-@_-"/>
    <numFmt numFmtId="177" formatCode="General;General"/>
  </numFmts>
  <fonts count="35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69696"/>
      <name val="Calibri"/>
      <family val="2"/>
    </font>
    <font>
      <sz val="11"/>
      <color rgb="FFC0C0C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b/>
      <i/>
      <sz val="16"/>
      <color rgb="FF000000"/>
      <name val="Calibri"/>
      <family val="2"/>
    </font>
    <font>
      <sz val="10"/>
      <color rgb="FF000000"/>
      <name val="Arial"/>
      <family val="2"/>
    </font>
    <font>
      <b/>
      <i/>
      <u/>
      <sz val="11"/>
      <color rgb="FF000000"/>
      <name val="Calibri"/>
      <family val="2"/>
    </font>
    <font>
      <sz val="2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28"/>
      <color rgb="FF000000"/>
      <name val="Arial"/>
      <family val="2"/>
    </font>
    <font>
      <sz val="28"/>
      <color rgb="FF000000"/>
      <name val="Arial"/>
      <family val="2"/>
    </font>
    <font>
      <sz val="8"/>
      <color rgb="FF000000"/>
      <name val="Calibri"/>
      <family val="2"/>
    </font>
    <font>
      <b/>
      <sz val="10"/>
      <color rgb="FFFF3333"/>
      <name val="Arial"/>
      <family val="2"/>
    </font>
    <font>
      <sz val="10"/>
      <color rgb="FFFF3333"/>
      <name val="Arial"/>
      <family val="2"/>
    </font>
    <font>
      <b/>
      <sz val="11"/>
      <color rgb="FFFF3333"/>
      <name val="Arial"/>
      <family val="2"/>
    </font>
    <font>
      <b/>
      <sz val="28"/>
      <color rgb="FFFF3333"/>
      <name val="Arial"/>
      <family val="2"/>
    </font>
    <font>
      <sz val="11"/>
      <color rgb="FFFF3333"/>
      <name val="Arial"/>
      <family val="2"/>
    </font>
    <font>
      <sz val="28"/>
      <color rgb="FFFF3333"/>
      <name val="Arial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3"/>
      <color rgb="FF000000"/>
      <name val="Arial"/>
      <family val="2"/>
    </font>
    <font>
      <sz val="8"/>
      <name val="Calibri"/>
      <family val="2"/>
    </font>
    <font>
      <sz val="10"/>
      <name val="Arial"/>
      <family val="2"/>
    </font>
    <font>
      <b/>
      <sz val="20"/>
      <color rgb="FFFF3333"/>
      <name val="Arial"/>
      <family val="2"/>
    </font>
    <font>
      <b/>
      <sz val="11"/>
      <color rgb="FFFF0000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rgb="FFFFFF99"/>
        <bgColor rgb="FFFF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2" fillId="2" borderId="4" applyNumberFormat="0" applyAlignment="0" applyProtection="0"/>
    <xf numFmtId="0" fontId="3" fillId="3" borderId="0" applyNumberFormat="0" applyBorder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1" fillId="0" borderId="5" applyNumberFormat="0" applyFont="0" applyFill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2" fillId="2" borderId="4" applyNumberFormat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0" fontId="1" fillId="0" borderId="3" applyNumberFormat="0" applyFont="0" applyFill="0" applyAlignment="0" applyProtection="0"/>
    <xf numFmtId="164" fontId="4" fillId="0" borderId="0" applyBorder="0" applyProtection="0"/>
    <xf numFmtId="0" fontId="5" fillId="0" borderId="0" applyNumberFormat="0" applyBorder="0" applyProtection="0"/>
    <xf numFmtId="0" fontId="1" fillId="0" borderId="0" applyNumberFormat="0" applyFont="0" applyBorder="0" applyProtection="0"/>
    <xf numFmtId="164" fontId="5" fillId="0" borderId="0" applyBorder="0" applyProtection="0"/>
    <xf numFmtId="9" fontId="1" fillId="0" borderId="0" applyFont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165" fontId="1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  <xf numFmtId="9" fontId="1" fillId="0" borderId="0" applyFont="0" applyFill="0" applyBorder="0" applyAlignment="0" applyProtection="0"/>
    <xf numFmtId="9" fontId="1" fillId="0" borderId="0" applyFont="0" applyBorder="0" applyProtection="0"/>
    <xf numFmtId="0" fontId="8" fillId="0" borderId="0" applyNumberFormat="0" applyBorder="0" applyProtection="0"/>
    <xf numFmtId="173" fontId="8" fillId="0" borderId="0" applyBorder="0" applyProtection="0"/>
    <xf numFmtId="171" fontId="1" fillId="0" borderId="0" applyFont="0" applyBorder="0" applyProtection="0"/>
    <xf numFmtId="164" fontId="5" fillId="0" borderId="0" applyBorder="0" applyProtection="0"/>
    <xf numFmtId="174" fontId="1" fillId="0" borderId="0" applyFont="0" applyFill="0" applyBorder="0" applyAlignment="0" applyProtection="0"/>
    <xf numFmtId="164" fontId="5" fillId="0" borderId="0" applyBorder="0" applyProtection="0"/>
    <xf numFmtId="0" fontId="33" fillId="0" borderId="0"/>
  </cellStyleXfs>
  <cellXfs count="250">
    <xf numFmtId="0" fontId="0" fillId="0" borderId="0" xfId="0"/>
    <xf numFmtId="0" fontId="9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textRotation="90" wrapText="1"/>
    </xf>
    <xf numFmtId="0" fontId="13" fillId="0" borderId="0" xfId="0" applyFont="1" applyFill="1" applyAlignment="1">
      <alignment horizontal="center" vertical="center" textRotation="90" wrapText="1"/>
    </xf>
    <xf numFmtId="165" fontId="1" fillId="0" borderId="0" xfId="32" applyAlignment="1">
      <alignment vertical="center" wrapText="1"/>
    </xf>
    <xf numFmtId="0" fontId="0" fillId="0" borderId="0" xfId="0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center" vertical="center" textRotation="90" wrapText="1"/>
    </xf>
    <xf numFmtId="0" fontId="16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 vertical="center" textRotation="90" wrapText="1"/>
    </xf>
    <xf numFmtId="0" fontId="13" fillId="0" borderId="0" xfId="0" applyFont="1" applyFill="1" applyAlignment="1">
      <alignment horizontal="center" vertical="center" textRotation="90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6" borderId="0" xfId="0" applyFont="1" applyFill="1" applyAlignment="1">
      <alignment vertical="center" wrapText="1"/>
    </xf>
    <xf numFmtId="0" fontId="7" fillId="0" borderId="0" xfId="33" applyFont="1" applyFill="1" applyAlignment="1"/>
    <xf numFmtId="0" fontId="10" fillId="0" borderId="5" xfId="35" applyFont="1" applyFill="1" applyBorder="1" applyAlignment="1">
      <alignment horizontal="center" vertical="center"/>
    </xf>
    <xf numFmtId="10" fontId="10" fillId="0" borderId="5" xfId="33" applyNumberFormat="1" applyFont="1" applyFill="1" applyBorder="1" applyAlignment="1">
      <alignment horizontal="center"/>
    </xf>
    <xf numFmtId="0" fontId="7" fillId="0" borderId="5" xfId="33" applyFont="1" applyFill="1" applyBorder="1" applyAlignment="1"/>
    <xf numFmtId="0" fontId="10" fillId="2" borderId="5" xfId="33" applyFont="1" applyFill="1" applyBorder="1" applyAlignment="1">
      <alignment horizontal="center" vertical="center"/>
    </xf>
    <xf numFmtId="0" fontId="10" fillId="2" borderId="5" xfId="33" applyFont="1" applyFill="1" applyBorder="1" applyAlignment="1">
      <alignment horizontal="center"/>
    </xf>
    <xf numFmtId="0" fontId="10" fillId="0" borderId="0" xfId="33" applyFont="1" applyFill="1" applyAlignment="1"/>
    <xf numFmtId="0" fontId="22" fillId="0" borderId="0" xfId="0" applyFont="1"/>
    <xf numFmtId="10" fontId="7" fillId="0" borderId="5" xfId="33" applyNumberFormat="1" applyFont="1" applyFill="1" applyBorder="1" applyAlignment="1">
      <alignment horizontal="center" vertical="center"/>
    </xf>
    <xf numFmtId="168" fontId="7" fillId="0" borderId="6" xfId="33" applyNumberFormat="1" applyFont="1" applyFill="1" applyBorder="1" applyAlignment="1">
      <alignment horizontal="center" vertical="center"/>
    </xf>
    <xf numFmtId="10" fontId="7" fillId="0" borderId="5" xfId="33" applyNumberFormat="1" applyFont="1" applyFill="1" applyBorder="1" applyAlignment="1">
      <alignment horizontal="center" vertical="center" wrapText="1"/>
    </xf>
    <xf numFmtId="0" fontId="10" fillId="0" borderId="0" xfId="33" applyFont="1" applyFill="1" applyAlignment="1">
      <alignment horizontal="center" vertical="center"/>
    </xf>
    <xf numFmtId="0" fontId="10" fillId="0" borderId="0" xfId="33" applyFont="1" applyFill="1" applyAlignment="1">
      <alignment horizontal="left" vertical="center"/>
    </xf>
    <xf numFmtId="10" fontId="10" fillId="0" borderId="0" xfId="33" applyNumberFormat="1" applyFont="1" applyFill="1" applyAlignment="1">
      <alignment horizontal="center" vertical="center"/>
    </xf>
    <xf numFmtId="168" fontId="10" fillId="0" borderId="0" xfId="33" applyNumberFormat="1" applyFont="1" applyFill="1" applyAlignment="1">
      <alignment horizontal="center" vertical="center"/>
    </xf>
    <xf numFmtId="0" fontId="7" fillId="0" borderId="0" xfId="33" applyFont="1" applyFill="1" applyAlignment="1">
      <alignment horizontal="center"/>
    </xf>
    <xf numFmtId="49" fontId="23" fillId="9" borderId="5" xfId="0" applyNumberFormat="1" applyFont="1" applyFill="1" applyBorder="1" applyAlignment="1" applyProtection="1">
      <alignment horizontal="center" vertical="center" wrapText="1"/>
      <protection locked="0"/>
    </xf>
    <xf numFmtId="49" fontId="23" fillId="9" borderId="5" xfId="0" applyNumberFormat="1" applyFont="1" applyFill="1" applyBorder="1" applyAlignment="1" applyProtection="1">
      <alignment vertical="center" wrapText="1"/>
      <protection locked="0"/>
    </xf>
    <xf numFmtId="0" fontId="23" fillId="3" borderId="7" xfId="0" applyFont="1" applyFill="1" applyBorder="1"/>
    <xf numFmtId="4" fontId="23" fillId="3" borderId="7" xfId="0" applyNumberFormat="1" applyFont="1" applyFill="1" applyBorder="1" applyAlignment="1">
      <alignment horizontal="center"/>
    </xf>
    <xf numFmtId="165" fontId="1" fillId="0" borderId="0" xfId="32"/>
    <xf numFmtId="49" fontId="14" fillId="9" borderId="5" xfId="0" applyNumberFormat="1" applyFont="1" applyFill="1" applyBorder="1" applyAlignment="1" applyProtection="1">
      <alignment horizontal="center" wrapText="1"/>
      <protection locked="0"/>
    </xf>
    <xf numFmtId="0" fontId="14" fillId="0" borderId="3" xfId="0" applyFont="1" applyBorder="1" applyAlignment="1">
      <alignment horizontal="left" wrapText="1"/>
    </xf>
    <xf numFmtId="0" fontId="14" fillId="0" borderId="5" xfId="0" applyFont="1" applyBorder="1" applyAlignment="1">
      <alignment horizontal="center" wrapText="1"/>
    </xf>
    <xf numFmtId="0" fontId="14" fillId="9" borderId="7" xfId="0" applyFont="1" applyFill="1" applyBorder="1" applyAlignment="1" applyProtection="1">
      <alignment horizontal="center" wrapText="1"/>
      <protection locked="0"/>
    </xf>
    <xf numFmtId="4" fontId="14" fillId="0" borderId="5" xfId="0" applyNumberFormat="1" applyFont="1" applyBorder="1" applyAlignment="1">
      <alignment horizontal="center" wrapText="1"/>
    </xf>
    <xf numFmtId="0" fontId="14" fillId="9" borderId="6" xfId="0" applyFont="1" applyFill="1" applyBorder="1" applyAlignment="1" applyProtection="1">
      <alignment horizontal="center" wrapText="1"/>
      <protection locked="0"/>
    </xf>
    <xf numFmtId="0" fontId="14" fillId="9" borderId="5" xfId="0" applyFont="1" applyFill="1" applyBorder="1" applyAlignment="1" applyProtection="1">
      <alignment horizontal="center" wrapText="1"/>
      <protection locked="0"/>
    </xf>
    <xf numFmtId="0" fontId="5" fillId="10" borderId="0" xfId="0" applyFont="1" applyFill="1" applyAlignment="1">
      <alignment vertical="center" wrapText="1"/>
    </xf>
    <xf numFmtId="0" fontId="0" fillId="10" borderId="0" xfId="0" applyFill="1"/>
    <xf numFmtId="0" fontId="7" fillId="10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vertical="center" wrapText="1"/>
    </xf>
    <xf numFmtId="0" fontId="0" fillId="0" borderId="1" xfId="0" applyBorder="1"/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10" fontId="7" fillId="5" borderId="1" xfId="29" applyNumberFormat="1" applyFont="1" applyFill="1" applyBorder="1" applyAlignment="1">
      <alignment vertical="center" wrapText="1"/>
    </xf>
    <xf numFmtId="170" fontId="7" fillId="5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5" fillId="13" borderId="0" xfId="0" applyFont="1" applyFill="1" applyAlignment="1">
      <alignment vertical="center" wrapText="1"/>
    </xf>
    <xf numFmtId="0" fontId="13" fillId="13" borderId="0" xfId="0" applyFont="1" applyFill="1" applyAlignment="1">
      <alignment horizontal="center" vertical="center" textRotation="90"/>
    </xf>
    <xf numFmtId="0" fontId="5" fillId="13" borderId="0" xfId="0" applyFont="1" applyFill="1" applyAlignment="1">
      <alignment vertical="center"/>
    </xf>
    <xf numFmtId="10" fontId="7" fillId="0" borderId="5" xfId="33" applyNumberFormat="1" applyFont="1" applyFill="1" applyBorder="1" applyAlignment="1">
      <alignment horizontal="center" vertical="center"/>
    </xf>
    <xf numFmtId="0" fontId="19" fillId="10" borderId="0" xfId="0" applyFont="1" applyFill="1" applyAlignment="1">
      <alignment vertical="center" wrapText="1"/>
    </xf>
    <xf numFmtId="0" fontId="7" fillId="0" borderId="0" xfId="0" applyFont="1" applyBorder="1" applyAlignment="1">
      <alignment vertical="center" wrapText="1"/>
    </xf>
    <xf numFmtId="10" fontId="19" fillId="0" borderId="0" xfId="0" applyNumberFormat="1" applyFont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vertical="center" wrapText="1"/>
    </xf>
    <xf numFmtId="10" fontId="7" fillId="11" borderId="1" xfId="0" applyNumberFormat="1" applyFont="1" applyFill="1" applyBorder="1" applyAlignment="1">
      <alignment vertical="center" wrapText="1"/>
    </xf>
    <xf numFmtId="10" fontId="7" fillId="5" borderId="1" xfId="37" applyNumberFormat="1" applyFont="1" applyFill="1" applyBorder="1" applyAlignment="1">
      <alignment vertical="center" wrapText="1"/>
    </xf>
    <xf numFmtId="10" fontId="19" fillId="0" borderId="1" xfId="0" applyNumberFormat="1" applyFont="1" applyBorder="1" applyAlignment="1">
      <alignment vertical="center" wrapText="1"/>
    </xf>
    <xf numFmtId="172" fontId="7" fillId="0" borderId="0" xfId="33" applyNumberFormat="1" applyFont="1" applyFill="1" applyAlignment="1"/>
    <xf numFmtId="4" fontId="10" fillId="0" borderId="0" xfId="33" applyNumberFormat="1" applyFont="1" applyFill="1" applyAlignment="1"/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>
      <alignment wrapText="1"/>
    </xf>
    <xf numFmtId="0" fontId="31" fillId="0" borderId="0" xfId="0" applyFont="1" applyAlignment="1">
      <alignment vertical="center" wrapText="1"/>
    </xf>
    <xf numFmtId="176" fontId="32" fillId="10" borderId="0" xfId="0" applyNumberFormat="1" applyFont="1" applyFill="1" applyAlignment="1">
      <alignment vertical="center" wrapText="1"/>
    </xf>
    <xf numFmtId="0" fontId="16" fillId="10" borderId="0" xfId="0" applyFont="1" applyFill="1" applyAlignment="1">
      <alignment vertical="center" wrapText="1"/>
    </xf>
    <xf numFmtId="0" fontId="19" fillId="10" borderId="0" xfId="0" applyFont="1" applyFill="1" applyAlignment="1">
      <alignment horizontal="left" vertical="center" wrapText="1"/>
    </xf>
    <xf numFmtId="0" fontId="19" fillId="14" borderId="0" xfId="0" applyFont="1" applyFill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1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0" fontId="10" fillId="0" borderId="1" xfId="0" applyNumberFormat="1" applyFont="1" applyFill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10" fontId="10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10" fontId="7" fillId="4" borderId="1" xfId="0" applyNumberFormat="1" applyFont="1" applyFill="1" applyBorder="1" applyAlignment="1">
      <alignment vertical="center" wrapText="1"/>
    </xf>
    <xf numFmtId="2" fontId="7" fillId="5" borderId="1" xfId="0" applyNumberFormat="1" applyFont="1" applyFill="1" applyBorder="1" applyAlignment="1">
      <alignment vertical="center" wrapText="1"/>
    </xf>
    <xf numFmtId="2" fontId="10" fillId="5" borderId="1" xfId="0" applyNumberFormat="1" applyFont="1" applyFill="1" applyBorder="1" applyAlignment="1">
      <alignment vertical="center" wrapText="1"/>
    </xf>
    <xf numFmtId="164" fontId="7" fillId="0" borderId="1" xfId="25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3" applyFont="1" applyFill="1" applyBorder="1" applyAlignment="1">
      <alignment horizontal="left" vertical="center" wrapText="1"/>
    </xf>
    <xf numFmtId="0" fontId="7" fillId="0" borderId="1" xfId="33" applyFont="1" applyFill="1" applyBorder="1" applyAlignment="1">
      <alignment horizontal="center" vertical="center" wrapText="1"/>
    </xf>
    <xf numFmtId="164" fontId="7" fillId="0" borderId="1" xfId="28" applyFont="1" applyFill="1" applyBorder="1" applyAlignment="1">
      <alignment horizontal="right" vertical="center" wrapText="1"/>
    </xf>
    <xf numFmtId="165" fontId="7" fillId="0" borderId="1" xfId="32" applyFont="1" applyFill="1" applyBorder="1" applyAlignment="1">
      <alignment vertical="center" wrapText="1"/>
    </xf>
    <xf numFmtId="165" fontId="10" fillId="0" borderId="1" xfId="32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10" fontId="7" fillId="0" borderId="1" xfId="37" applyNumberFormat="1" applyFont="1" applyFill="1" applyBorder="1" applyAlignment="1">
      <alignment vertical="center" wrapText="1"/>
    </xf>
    <xf numFmtId="165" fontId="22" fillId="0" borderId="1" xfId="32" applyFont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right" vertical="center" shrinkToFit="1"/>
    </xf>
    <xf numFmtId="2" fontId="7" fillId="0" borderId="1" xfId="0" applyNumberFormat="1" applyFont="1" applyFill="1" applyBorder="1" applyAlignment="1">
      <alignment vertical="center" wrapText="1"/>
    </xf>
    <xf numFmtId="165" fontId="10" fillId="6" borderId="1" xfId="32" applyFont="1" applyFill="1" applyBorder="1" applyAlignment="1">
      <alignment vertical="center" wrapText="1"/>
    </xf>
    <xf numFmtId="10" fontId="7" fillId="0" borderId="1" xfId="29" applyNumberFormat="1" applyFont="1" applyFill="1" applyBorder="1" applyAlignment="1">
      <alignment vertical="center" wrapText="1"/>
    </xf>
    <xf numFmtId="170" fontId="7" fillId="0" borderId="1" xfId="0" applyNumberFormat="1" applyFont="1" applyFill="1" applyBorder="1" applyAlignment="1">
      <alignment vertical="center" wrapText="1"/>
    </xf>
    <xf numFmtId="10" fontId="7" fillId="7" borderId="1" xfId="37" applyNumberFormat="1" applyFont="1" applyFill="1" applyBorder="1" applyAlignment="1">
      <alignment vertical="center" wrapText="1"/>
    </xf>
    <xf numFmtId="167" fontId="7" fillId="0" borderId="1" xfId="0" applyNumberFormat="1" applyFont="1" applyBorder="1" applyAlignment="1">
      <alignment vertical="center" wrapText="1"/>
    </xf>
    <xf numFmtId="170" fontId="7" fillId="7" borderId="1" xfId="0" applyNumberFormat="1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164" fontId="10" fillId="5" borderId="1" xfId="28" applyFont="1" applyFill="1" applyBorder="1" applyAlignment="1">
      <alignment horizontal="right" vertical="center" wrapText="1"/>
    </xf>
    <xf numFmtId="10" fontId="10" fillId="5" borderId="1" xfId="29" applyNumberFormat="1" applyFont="1" applyFill="1" applyBorder="1" applyAlignment="1">
      <alignment vertical="center" wrapText="1"/>
    </xf>
    <xf numFmtId="0" fontId="10" fillId="5" borderId="1" xfId="33" applyFont="1" applyFill="1" applyBorder="1" applyAlignment="1">
      <alignment horizontal="center" vertical="center" wrapText="1"/>
    </xf>
    <xf numFmtId="0" fontId="10" fillId="5" borderId="1" xfId="33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2" fontId="7" fillId="0" borderId="1" xfId="0" applyNumberFormat="1" applyFont="1" applyFill="1" applyBorder="1" applyAlignment="1">
      <alignment horizontal="right" vertical="center" shrinkToFit="1"/>
    </xf>
    <xf numFmtId="0" fontId="7" fillId="5" borderId="1" xfId="33" applyFont="1" applyFill="1" applyBorder="1" applyAlignment="1">
      <alignment vertical="center" wrapText="1"/>
    </xf>
    <xf numFmtId="164" fontId="7" fillId="5" borderId="1" xfId="28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vertical="center" shrinkToFit="1"/>
    </xf>
    <xf numFmtId="0" fontId="10" fillId="5" borderId="1" xfId="33" applyFont="1" applyFill="1" applyBorder="1" applyAlignment="1">
      <alignment horizontal="left" vertical="center" wrapText="1"/>
    </xf>
    <xf numFmtId="0" fontId="7" fillId="5" borderId="1" xfId="33" applyFont="1" applyFill="1" applyBorder="1" applyAlignment="1">
      <alignment horizontal="center" vertical="center" wrapText="1"/>
    </xf>
    <xf numFmtId="164" fontId="7" fillId="0" borderId="1" xfId="28" applyFont="1" applyFill="1" applyBorder="1" applyAlignment="1">
      <alignment vertical="center" wrapText="1"/>
    </xf>
    <xf numFmtId="0" fontId="7" fillId="6" borderId="1" xfId="33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0" fillId="0" borderId="1" xfId="0" applyFont="1" applyBorder="1" applyAlignment="1">
      <alignment wrapText="1"/>
    </xf>
    <xf numFmtId="1" fontId="7" fillId="6" borderId="1" xfId="0" applyNumberFormat="1" applyFont="1" applyFill="1" applyBorder="1" applyAlignment="1">
      <alignment horizontal="center" vertical="center" shrinkToFit="1"/>
    </xf>
    <xf numFmtId="0" fontId="15" fillId="5" borderId="1" xfId="33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vertical="center" wrapText="1"/>
    </xf>
    <xf numFmtId="4" fontId="15" fillId="5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vertical="center" wrapText="1"/>
    </xf>
    <xf numFmtId="10" fontId="16" fillId="5" borderId="1" xfId="29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10" fillId="5" borderId="1" xfId="32" applyFont="1" applyFill="1" applyBorder="1" applyAlignment="1">
      <alignment vertical="center" wrapText="1"/>
    </xf>
    <xf numFmtId="165" fontId="7" fillId="5" borderId="1" xfId="32" applyFont="1" applyFill="1" applyBorder="1" applyAlignment="1">
      <alignment vertical="center" wrapText="1"/>
    </xf>
    <xf numFmtId="165" fontId="7" fillId="5" borderId="1" xfId="0" applyNumberFormat="1" applyFont="1" applyFill="1" applyBorder="1" applyAlignment="1">
      <alignment vertical="center" wrapText="1"/>
    </xf>
    <xf numFmtId="2" fontId="7" fillId="6" borderId="1" xfId="0" applyNumberFormat="1" applyFont="1" applyFill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33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6" borderId="1" xfId="33" applyFont="1" applyFill="1" applyBorder="1" applyAlignment="1">
      <alignment vertical="center" wrapText="1"/>
    </xf>
    <xf numFmtId="164" fontId="7" fillId="6" borderId="1" xfId="28" applyFont="1" applyFill="1" applyBorder="1" applyAlignment="1">
      <alignment horizontal="right" vertical="center" wrapText="1"/>
    </xf>
    <xf numFmtId="164" fontId="7" fillId="6" borderId="1" xfId="44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vertical="center" wrapText="1"/>
    </xf>
    <xf numFmtId="164" fontId="10" fillId="5" borderId="1" xfId="44" applyFont="1" applyFill="1" applyBorder="1" applyAlignment="1">
      <alignment vertical="center" wrapText="1"/>
    </xf>
    <xf numFmtId="10" fontId="7" fillId="6" borderId="1" xfId="37" applyNumberFormat="1" applyFont="1" applyFill="1" applyBorder="1" applyAlignment="1">
      <alignment vertical="center" wrapText="1"/>
    </xf>
    <xf numFmtId="166" fontId="7" fillId="6" borderId="1" xfId="33" applyNumberFormat="1" applyFont="1" applyFill="1" applyBorder="1" applyAlignment="1">
      <alignment horizontal="center" vertical="center" wrapText="1"/>
    </xf>
    <xf numFmtId="4" fontId="7" fillId="6" borderId="1" xfId="43" applyNumberFormat="1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left" vertical="center"/>
    </xf>
    <xf numFmtId="0" fontId="7" fillId="6" borderId="1" xfId="34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0" fontId="7" fillId="6" borderId="1" xfId="33" applyFont="1" applyFill="1" applyBorder="1" applyAlignment="1">
      <alignment horizontal="left" vertical="center" wrapText="1"/>
    </xf>
    <xf numFmtId="0" fontId="7" fillId="6" borderId="1" xfId="33" applyFont="1" applyFill="1" applyBorder="1" applyAlignment="1">
      <alignment horizontal="center" vertical="center"/>
    </xf>
    <xf numFmtId="164" fontId="7" fillId="6" borderId="1" xfId="28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center" wrapText="1"/>
    </xf>
    <xf numFmtId="10" fontId="16" fillId="0" borderId="1" xfId="29" applyNumberFormat="1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10" fontId="7" fillId="8" borderId="1" xfId="29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49" fontId="7" fillId="6" borderId="1" xfId="33" applyNumberFormat="1" applyFont="1" applyFill="1" applyBorder="1" applyAlignment="1">
      <alignment vertical="center" wrapText="1"/>
    </xf>
    <xf numFmtId="167" fontId="7" fillId="0" borderId="1" xfId="0" applyNumberFormat="1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 wrapText="1"/>
    </xf>
    <xf numFmtId="169" fontId="7" fillId="0" borderId="1" xfId="0" applyNumberFormat="1" applyFont="1" applyBorder="1" applyAlignment="1">
      <alignment vertical="center" wrapText="1"/>
    </xf>
    <xf numFmtId="0" fontId="7" fillId="0" borderId="1" xfId="33" applyFont="1" applyFill="1" applyBorder="1" applyAlignment="1">
      <alignment wrapText="1"/>
    </xf>
    <xf numFmtId="0" fontId="7" fillId="0" borderId="1" xfId="0" applyFont="1" applyBorder="1" applyAlignment="1"/>
    <xf numFmtId="0" fontId="24" fillId="6" borderId="1" xfId="0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shrinkToFit="1"/>
    </xf>
    <xf numFmtId="2" fontId="7" fillId="0" borderId="1" xfId="0" applyNumberFormat="1" applyFont="1" applyFill="1" applyBorder="1" applyAlignment="1">
      <alignment wrapText="1"/>
    </xf>
    <xf numFmtId="165" fontId="10" fillId="6" borderId="1" xfId="32" applyFont="1" applyFill="1" applyBorder="1" applyAlignment="1">
      <alignment wrapText="1"/>
    </xf>
    <xf numFmtId="165" fontId="7" fillId="0" borderId="1" xfId="32" applyFont="1" applyFill="1" applyBorder="1" applyAlignment="1">
      <alignment wrapText="1"/>
    </xf>
    <xf numFmtId="10" fontId="7" fillId="12" borderId="1" xfId="37" applyNumberFormat="1" applyFont="1" applyFill="1" applyBorder="1" applyAlignment="1">
      <alignment vertical="center" wrapText="1"/>
    </xf>
    <xf numFmtId="0" fontId="34" fillId="0" borderId="0" xfId="45" applyFont="1" applyBorder="1" applyAlignment="1" applyProtection="1">
      <alignment horizontal="left" vertical="top"/>
    </xf>
    <xf numFmtId="0" fontId="0" fillId="0" borderId="0" xfId="33" applyNumberFormat="1" applyFont="1" applyFill="1" applyBorder="1" applyAlignment="1" applyProtection="1">
      <alignment vertical="top"/>
    </xf>
    <xf numFmtId="177" fontId="0" fillId="0" borderId="0" xfId="33" applyNumberFormat="1" applyFont="1" applyFill="1" applyBorder="1" applyAlignment="1" applyProtection="1"/>
    <xf numFmtId="0" fontId="7" fillId="0" borderId="0" xfId="33" applyFont="1" applyFill="1" applyBorder="1" applyAlignment="1"/>
    <xf numFmtId="168" fontId="5" fillId="0" borderId="0" xfId="0" applyNumberFormat="1" applyFont="1" applyAlignment="1">
      <alignment horizontal="center" vertical="center" wrapText="1"/>
    </xf>
    <xf numFmtId="175" fontId="5" fillId="0" borderId="0" xfId="0" applyNumberFormat="1" applyFont="1" applyAlignment="1">
      <alignment vertical="center" wrapText="1"/>
    </xf>
    <xf numFmtId="0" fontId="0" fillId="0" borderId="9" xfId="33" applyFont="1" applyBorder="1" applyAlignment="1" applyProtection="1">
      <alignment horizontal="left" vertical="center"/>
    </xf>
    <xf numFmtId="175" fontId="19" fillId="0" borderId="0" xfId="0" applyNumberFormat="1" applyFont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0" fillId="5" borderId="1" xfId="0" applyFill="1" applyBorder="1"/>
    <xf numFmtId="168" fontId="10" fillId="7" borderId="1" xfId="0" applyNumberFormat="1" applyFont="1" applyFill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165" fontId="19" fillId="0" borderId="0" xfId="32" applyFont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7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172" fontId="7" fillId="0" borderId="5" xfId="33" applyNumberFormat="1" applyFont="1" applyFill="1" applyBorder="1" applyAlignment="1">
      <alignment horizontal="center" vertical="center"/>
    </xf>
    <xf numFmtId="168" fontId="7" fillId="0" borderId="5" xfId="33" applyNumberFormat="1" applyFont="1" applyFill="1" applyBorder="1" applyAlignment="1">
      <alignment horizontal="center" vertical="center"/>
    </xf>
    <xf numFmtId="0" fontId="10" fillId="0" borderId="5" xfId="33" applyFont="1" applyFill="1" applyBorder="1" applyAlignment="1">
      <alignment horizontal="center" vertical="center" wrapText="1"/>
    </xf>
    <xf numFmtId="10" fontId="10" fillId="0" borderId="5" xfId="33" applyNumberFormat="1" applyFont="1" applyFill="1" applyBorder="1" applyAlignment="1">
      <alignment horizontal="left" vertical="center"/>
    </xf>
    <xf numFmtId="10" fontId="7" fillId="0" borderId="5" xfId="37" applyNumberFormat="1" applyFont="1" applyFill="1" applyBorder="1" applyAlignment="1">
      <alignment horizontal="center" vertical="center"/>
    </xf>
    <xf numFmtId="165" fontId="7" fillId="0" borderId="5" xfId="32" applyFont="1" applyFill="1" applyBorder="1" applyAlignment="1">
      <alignment horizontal="center" vertical="center"/>
    </xf>
    <xf numFmtId="0" fontId="10" fillId="0" borderId="5" xfId="33" applyFont="1" applyFill="1" applyBorder="1" applyAlignment="1">
      <alignment horizontal="left" vertical="center" wrapText="1"/>
    </xf>
    <xf numFmtId="0" fontId="0" fillId="0" borderId="5" xfId="0" applyFill="1" applyBorder="1"/>
    <xf numFmtId="0" fontId="10" fillId="3" borderId="5" xfId="33" applyFont="1" applyFill="1" applyBorder="1" applyAlignment="1">
      <alignment horizontal="left" vertical="center"/>
    </xf>
    <xf numFmtId="172" fontId="10" fillId="3" borderId="5" xfId="33" applyNumberFormat="1" applyFont="1" applyFill="1" applyBorder="1" applyAlignment="1">
      <alignment horizontal="center" vertical="center"/>
    </xf>
    <xf numFmtId="168" fontId="10" fillId="3" borderId="5" xfId="33" applyNumberFormat="1" applyFont="1" applyFill="1" applyBorder="1" applyAlignment="1">
      <alignment horizontal="center" vertical="center"/>
    </xf>
    <xf numFmtId="10" fontId="10" fillId="3" borderId="5" xfId="33" applyNumberFormat="1" applyFont="1" applyFill="1" applyBorder="1" applyAlignment="1">
      <alignment horizontal="center" vertical="center"/>
    </xf>
    <xf numFmtId="0" fontId="10" fillId="2" borderId="5" xfId="33" applyFont="1" applyFill="1" applyBorder="1" applyAlignment="1">
      <alignment horizontal="center" vertical="center"/>
    </xf>
    <xf numFmtId="0" fontId="0" fillId="0" borderId="0" xfId="33" applyFont="1" applyBorder="1" applyAlignment="1" applyProtection="1">
      <alignment horizontal="left" vertical="center"/>
    </xf>
    <xf numFmtId="0" fontId="34" fillId="0" borderId="0" xfId="45" applyFont="1" applyBorder="1" applyAlignment="1" applyProtection="1">
      <alignment horizontal="center" vertical="top"/>
    </xf>
    <xf numFmtId="0" fontId="27" fillId="0" borderId="8" xfId="35" applyFont="1" applyFill="1" applyBorder="1" applyAlignment="1">
      <alignment horizontal="center" vertical="center" wrapText="1"/>
    </xf>
    <xf numFmtId="0" fontId="28" fillId="0" borderId="6" xfId="35" applyFont="1" applyFill="1" applyBorder="1" applyAlignment="1">
      <alignment horizontal="center" vertical="center"/>
    </xf>
    <xf numFmtId="171" fontId="7" fillId="0" borderId="5" xfId="35" applyNumberFormat="1" applyFont="1" applyFill="1" applyBorder="1" applyAlignment="1">
      <alignment horizontal="center" vertical="center"/>
    </xf>
    <xf numFmtId="0" fontId="7" fillId="0" borderId="5" xfId="35" applyFont="1" applyFill="1" applyBorder="1" applyAlignment="1">
      <alignment horizontal="center" vertical="center"/>
    </xf>
    <xf numFmtId="0" fontId="7" fillId="0" borderId="5" xfId="35" applyFont="1" applyFill="1" applyBorder="1" applyAlignment="1">
      <alignment horizontal="center" vertical="center" wrapText="1"/>
    </xf>
    <xf numFmtId="0" fontId="10" fillId="0" borderId="5" xfId="35" applyFont="1" applyFill="1" applyBorder="1" applyAlignment="1">
      <alignment horizontal="center" vertical="center"/>
    </xf>
    <xf numFmtId="0" fontId="10" fillId="2" borderId="5" xfId="33" applyFont="1" applyFill="1" applyBorder="1" applyAlignment="1">
      <alignment horizontal="center" vertical="center" wrapText="1"/>
    </xf>
    <xf numFmtId="0" fontId="10" fillId="2" borderId="5" xfId="33" applyFont="1" applyFill="1" applyBorder="1" applyAlignment="1">
      <alignment horizontal="center"/>
    </xf>
  </cellXfs>
  <cellStyles count="46">
    <cellStyle name="cf1" xfId="1"/>
    <cellStyle name="cf10" xfId="2"/>
    <cellStyle name="cf11" xfId="3"/>
    <cellStyle name="cf12" xfId="4"/>
    <cellStyle name="cf13" xfId="5"/>
    <cellStyle name="cf14" xfId="6"/>
    <cellStyle name="cf15" xfId="7"/>
    <cellStyle name="cf16" xfId="8"/>
    <cellStyle name="cf17" xfId="9"/>
    <cellStyle name="cf18" xfId="10"/>
    <cellStyle name="cf19" xfId="11"/>
    <cellStyle name="cf2" xfId="12"/>
    <cellStyle name="cf20" xfId="13"/>
    <cellStyle name="cf21" xfId="14"/>
    <cellStyle name="cf22" xfId="15"/>
    <cellStyle name="cf23" xfId="16"/>
    <cellStyle name="cf24" xfId="17"/>
    <cellStyle name="cf3" xfId="18"/>
    <cellStyle name="cf4" xfId="19"/>
    <cellStyle name="cf5" xfId="20"/>
    <cellStyle name="cf6" xfId="21"/>
    <cellStyle name="cf7" xfId="22"/>
    <cellStyle name="cf8" xfId="23"/>
    <cellStyle name="cf9" xfId="24"/>
    <cellStyle name="Excel Built-in Excel Built-in Excel Built-in Excel Built-in Excel Built-in Excel Built-in Excel Built-in Separador de milhares 4" xfId="25"/>
    <cellStyle name="Excel Built-in Normal" xfId="26"/>
    <cellStyle name="Excel Built-in Normal 1" xfId="27"/>
    <cellStyle name="Excel_BuiltIn_Comma" xfId="28"/>
    <cellStyle name="Excel_BuiltIn_Percent" xfId="29"/>
    <cellStyle name="Heading" xfId="30"/>
    <cellStyle name="Heading1" xfId="31"/>
    <cellStyle name="Moeda" xfId="32" builtinId="4" customBuiltin="1"/>
    <cellStyle name="Normal" xfId="0" builtinId="0" customBuiltin="1"/>
    <cellStyle name="Normal 2" xfId="33"/>
    <cellStyle name="Normal 2 2" xfId="34"/>
    <cellStyle name="Normal 3" xfId="35"/>
    <cellStyle name="Normal 3 3" xfId="36"/>
    <cellStyle name="Normal_FICHA DE VERIFICAÇÃO PRELIMINAR - Plano R" xfId="45"/>
    <cellStyle name="Percentagem" xfId="37" builtinId="5" customBuiltin="1"/>
    <cellStyle name="Porcentagem 2" xfId="38"/>
    <cellStyle name="Result" xfId="39"/>
    <cellStyle name="Result2" xfId="40"/>
    <cellStyle name="Separador de milhares 2" xfId="41"/>
    <cellStyle name="Separador de milhares 3" xfId="42"/>
    <cellStyle name="Vírgula" xfId="43" builtinId="3" customBuiltin="1"/>
    <cellStyle name="Vírgula 2" xfId="44"/>
  </cellStyles>
  <dxfs count="4"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  <border>
        <top style="thin">
          <color rgb="FF000000"/>
        </top>
      </border>
    </dxf>
    <dxf>
      <font>
        <color rgb="FFC0C0C0"/>
      </font>
      <fill>
        <patternFill patternType="solid">
          <fgColor rgb="FFC0C0C0"/>
          <bgColor rgb="FFC0C0C0"/>
        </patternFill>
      </fill>
    </dxf>
    <dxf>
      <font>
        <color rgb="FF969696"/>
      </font>
      <fill>
        <patternFill patternType="solid">
          <fgColor rgb="FF969696"/>
          <bgColor rgb="FF969696"/>
        </patternFill>
      </fill>
      <border>
        <top style="thin">
          <color rgb="FF000000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1028700</xdr:colOff>
      <xdr:row>0</xdr:row>
      <xdr:rowOff>0</xdr:rowOff>
    </xdr:from>
    <xdr:to>
      <xdr:col>3</xdr:col>
      <xdr:colOff>552450</xdr:colOff>
      <xdr:row>1</xdr:row>
      <xdr:rowOff>0</xdr:rowOff>
    </xdr:to>
    <xdr:pic>
      <xdr:nvPicPr>
        <xdr:cNvPr id="1035" name="Imagem 3" descr="C:\Users\Mateus\Desktop\1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24193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28575</xdr:rowOff>
    </xdr:from>
    <xdr:to>
      <xdr:col>1</xdr:col>
      <xdr:colOff>2524125</xdr:colOff>
      <xdr:row>1</xdr:row>
      <xdr:rowOff>28575</xdr:rowOff>
    </xdr:to>
    <xdr:pic>
      <xdr:nvPicPr>
        <xdr:cNvPr id="3083" name="Imagem 3" descr="C:\Users\Mateus\Desktop\1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28575"/>
          <a:ext cx="24193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DI%20-%20ESTRADA%20DO%20ENGENHO%2020,3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"/>
    </sheetNames>
    <sheetDataSet>
      <sheetData sheetId="0">
        <row r="22">
          <cell r="F22" t="str">
            <v>MONICA LIMA PEREZ</v>
          </cell>
        </row>
        <row r="23">
          <cell r="F23" t="str">
            <v>RS A 41825-0</v>
          </cell>
        </row>
        <row r="24">
          <cell r="F24" t="str">
            <v>9541083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0"/>
  <sheetViews>
    <sheetView tabSelected="1" view="pageBreakPreview" topLeftCell="C105" zoomScale="60" zoomScaleNormal="73" workbookViewId="0">
      <selection activeCell="C129" sqref="C129"/>
    </sheetView>
  </sheetViews>
  <sheetFormatPr defaultColWidth="9.42578125" defaultRowHeight="15" outlineLevelRow="2"/>
  <cols>
    <col min="1" max="1" width="19" style="24" customWidth="1"/>
    <col min="2" max="2" width="16" style="14" customWidth="1"/>
    <col min="3" max="3" width="8.42578125" style="25" customWidth="1"/>
    <col min="4" max="4" width="89.85546875" style="24" customWidth="1"/>
    <col min="5" max="5" width="10.28515625" style="24" customWidth="1"/>
    <col min="6" max="6" width="12.7109375" style="26" customWidth="1"/>
    <col min="7" max="7" width="13.42578125" style="24" customWidth="1"/>
    <col min="8" max="8" width="12.85546875" style="24" customWidth="1"/>
    <col min="9" max="9" width="25.5703125" style="7" customWidth="1"/>
    <col min="10" max="13" width="15.140625" style="24" customWidth="1"/>
    <col min="14" max="14" width="15.140625" style="76" customWidth="1"/>
    <col min="15" max="15" width="10.5703125" style="24" hidden="1" customWidth="1"/>
    <col min="16" max="16" width="9.42578125" style="24" hidden="1" customWidth="1"/>
    <col min="17" max="17" width="23.140625" style="24" customWidth="1"/>
    <col min="18" max="18" width="14.85546875" style="76" customWidth="1"/>
    <col min="19" max="19" width="42.140625" style="24" customWidth="1"/>
    <col min="20" max="20" width="17" style="24" customWidth="1"/>
    <col min="21" max="16384" width="9.42578125" style="24"/>
  </cols>
  <sheetData>
    <row r="1" spans="1:256" ht="60.75" customHeight="1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1"/>
      <c r="P1" s="1"/>
      <c r="Q1" s="87"/>
      <c r="R1" s="77"/>
      <c r="S1" s="20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pans="1:256" s="3" customFormat="1" ht="17.25" customHeight="1">
      <c r="A2" s="217" t="s">
        <v>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4"/>
      <c r="P2" s="4"/>
      <c r="Q2" s="75"/>
      <c r="R2" s="78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</row>
    <row r="3" spans="1:256" s="3" customFormat="1" ht="14.25" customHeight="1">
      <c r="A3" s="218" t="s">
        <v>2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4"/>
      <c r="P3" s="4"/>
      <c r="Q3" s="75"/>
      <c r="R3" s="78"/>
      <c r="S3" s="204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</row>
    <row r="4" spans="1:256" s="3" customFormat="1">
      <c r="A4" s="219" t="s">
        <v>3</v>
      </c>
      <c r="B4" s="219"/>
      <c r="C4" s="220" t="s">
        <v>4</v>
      </c>
      <c r="D4" s="220"/>
      <c r="E4" s="219" t="s">
        <v>5</v>
      </c>
      <c r="F4" s="219"/>
      <c r="G4" s="219"/>
      <c r="H4" s="219"/>
      <c r="I4" s="219"/>
      <c r="J4" s="219" t="s">
        <v>6</v>
      </c>
      <c r="K4" s="219"/>
      <c r="L4" s="219"/>
      <c r="M4" s="219"/>
      <c r="N4" s="219"/>
      <c r="O4" s="4"/>
      <c r="P4" s="4"/>
      <c r="Q4" s="75"/>
      <c r="R4" s="78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</row>
    <row r="5" spans="1:256" s="3" customFormat="1">
      <c r="A5" s="222"/>
      <c r="B5" s="222"/>
      <c r="C5" s="223" t="s">
        <v>7</v>
      </c>
      <c r="D5" s="223"/>
      <c r="E5" s="221" t="s">
        <v>8</v>
      </c>
      <c r="F5" s="221"/>
      <c r="G5" s="221"/>
      <c r="H5" s="221"/>
      <c r="I5" s="221"/>
      <c r="J5" s="221"/>
      <c r="K5" s="221"/>
      <c r="L5" s="221"/>
      <c r="M5" s="221"/>
      <c r="N5" s="221"/>
      <c r="O5" s="4"/>
      <c r="P5" s="4"/>
      <c r="Q5" s="75"/>
      <c r="R5" s="78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</row>
    <row r="6" spans="1:256" s="3" customFormat="1" ht="15" customHeight="1">
      <c r="A6" s="224" t="s">
        <v>9</v>
      </c>
      <c r="B6" s="224"/>
      <c r="C6" s="225" t="s">
        <v>308</v>
      </c>
      <c r="D6" s="225"/>
      <c r="E6" s="226"/>
      <c r="F6" s="226"/>
      <c r="G6" s="226"/>
      <c r="H6" s="226"/>
      <c r="I6" s="226"/>
      <c r="J6" s="93"/>
      <c r="K6" s="94" t="s">
        <v>11</v>
      </c>
      <c r="L6" s="95">
        <v>0.2034</v>
      </c>
      <c r="M6" s="96"/>
      <c r="N6" s="97"/>
      <c r="O6" s="98"/>
      <c r="P6" s="98"/>
      <c r="Q6" s="98"/>
      <c r="R6" s="97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</row>
    <row r="7" spans="1:256" s="3" customFormat="1" ht="15" customHeight="1">
      <c r="A7" s="212" t="s">
        <v>12</v>
      </c>
      <c r="B7" s="212" t="s">
        <v>13</v>
      </c>
      <c r="C7" s="212" t="s">
        <v>14</v>
      </c>
      <c r="D7" s="212" t="s">
        <v>15</v>
      </c>
      <c r="E7" s="212" t="s">
        <v>16</v>
      </c>
      <c r="F7" s="212" t="s">
        <v>17</v>
      </c>
      <c r="G7" s="212" t="s">
        <v>18</v>
      </c>
      <c r="H7" s="212"/>
      <c r="I7" s="212"/>
      <c r="J7" s="212" t="s">
        <v>19</v>
      </c>
      <c r="K7" s="212"/>
      <c r="L7" s="212"/>
      <c r="M7" s="212" t="s">
        <v>20</v>
      </c>
      <c r="N7" s="213" t="s">
        <v>21</v>
      </c>
      <c r="O7" s="98"/>
      <c r="P7" s="98"/>
      <c r="Q7" s="212" t="s">
        <v>22</v>
      </c>
      <c r="R7" s="213" t="s">
        <v>21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</row>
    <row r="8" spans="1:256" s="3" customFormat="1">
      <c r="A8" s="212"/>
      <c r="B8" s="212"/>
      <c r="C8" s="212"/>
      <c r="D8" s="212"/>
      <c r="E8" s="212"/>
      <c r="F8" s="212"/>
      <c r="G8" s="99" t="s">
        <v>23</v>
      </c>
      <c r="H8" s="99" t="s">
        <v>24</v>
      </c>
      <c r="I8" s="99" t="s">
        <v>25</v>
      </c>
      <c r="J8" s="99" t="s">
        <v>23</v>
      </c>
      <c r="K8" s="99" t="s">
        <v>24</v>
      </c>
      <c r="L8" s="99" t="s">
        <v>25</v>
      </c>
      <c r="M8" s="212"/>
      <c r="N8" s="213"/>
      <c r="O8" s="98"/>
      <c r="P8" s="98"/>
      <c r="Q8" s="212"/>
      <c r="R8" s="213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</row>
    <row r="9" spans="1:256" ht="30" customHeight="1">
      <c r="A9" s="214" t="s">
        <v>323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100"/>
      <c r="P9" s="100"/>
      <c r="Q9" s="101">
        <v>22</v>
      </c>
      <c r="R9" s="102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s="56" customFormat="1" ht="30" customHeight="1">
      <c r="A10" s="103"/>
      <c r="B10" s="103"/>
      <c r="C10" s="61">
        <v>1</v>
      </c>
      <c r="D10" s="104" t="s">
        <v>252</v>
      </c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57"/>
      <c r="P10" s="57"/>
      <c r="Q10" s="58"/>
      <c r="R10" s="79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  <c r="IQ10" s="55"/>
      <c r="IR10" s="55"/>
      <c r="IS10" s="55"/>
      <c r="IT10" s="55"/>
      <c r="IU10" s="55"/>
      <c r="IV10" s="55"/>
    </row>
    <row r="11" spans="1:256" s="56" customFormat="1" ht="30" customHeight="1">
      <c r="A11" s="105" t="s">
        <v>30</v>
      </c>
      <c r="B11" s="106">
        <v>4813</v>
      </c>
      <c r="C11" s="107" t="s">
        <v>28</v>
      </c>
      <c r="D11" s="108" t="s">
        <v>253</v>
      </c>
      <c r="E11" s="109" t="s">
        <v>246</v>
      </c>
      <c r="F11" s="110">
        <v>1</v>
      </c>
      <c r="G11" s="111">
        <f>(I11*0.35)</f>
        <v>0</v>
      </c>
      <c r="H11" s="111">
        <f>(I11*0.65)</f>
        <v>0</v>
      </c>
      <c r="I11" s="112"/>
      <c r="J11" s="111">
        <f>G11*(1+$L$6)</f>
        <v>0</v>
      </c>
      <c r="K11" s="111">
        <f>H11*(1+$L$6)</f>
        <v>0</v>
      </c>
      <c r="L11" s="111">
        <f>ROUND(J11+K11,2)</f>
        <v>0</v>
      </c>
      <c r="M11" s="113">
        <f>ROUND(L11*F11,2)</f>
        <v>0</v>
      </c>
      <c r="N11" s="114"/>
      <c r="O11" s="57"/>
      <c r="P11" s="57"/>
      <c r="Q11" s="58"/>
      <c r="R11" s="79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  <c r="IQ11" s="55"/>
      <c r="IR11" s="55"/>
      <c r="IS11" s="55"/>
      <c r="IT11" s="55"/>
      <c r="IU11" s="55"/>
      <c r="IV11" s="55"/>
    </row>
    <row r="12" spans="1:256" s="56" customFormat="1" ht="30" customHeight="1">
      <c r="A12" s="105" t="s">
        <v>255</v>
      </c>
      <c r="B12" s="109" t="s">
        <v>256</v>
      </c>
      <c r="C12" s="107" t="s">
        <v>257</v>
      </c>
      <c r="D12" s="108" t="s">
        <v>254</v>
      </c>
      <c r="E12" s="109" t="s">
        <v>232</v>
      </c>
      <c r="F12" s="110">
        <v>6</v>
      </c>
      <c r="G12" s="111">
        <f>(I12*0.35)</f>
        <v>0</v>
      </c>
      <c r="H12" s="111">
        <f>(I12*0.65)</f>
        <v>0</v>
      </c>
      <c r="I12" s="115"/>
      <c r="J12" s="111">
        <f>G12*(1+$L$6)</f>
        <v>0</v>
      </c>
      <c r="K12" s="111">
        <f>H12*(1+$L$6)</f>
        <v>0</v>
      </c>
      <c r="L12" s="111">
        <f>ROUND(J12+K12,2)</f>
        <v>0</v>
      </c>
      <c r="M12" s="113">
        <f>ROUND(L12*F12,2)</f>
        <v>0</v>
      </c>
      <c r="N12" s="114"/>
      <c r="O12" s="57"/>
      <c r="P12" s="57"/>
      <c r="Q12" s="58"/>
      <c r="R12" s="79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  <c r="IQ12" s="55"/>
      <c r="IR12" s="55"/>
      <c r="IS12" s="55"/>
      <c r="IT12" s="55"/>
      <c r="IU12" s="55"/>
      <c r="IV12" s="55"/>
    </row>
    <row r="13" spans="1:256" s="56" customFormat="1" ht="30" customHeight="1">
      <c r="A13" s="116"/>
      <c r="B13" s="68"/>
      <c r="C13" s="68"/>
      <c r="D13" s="207" t="s">
        <v>34</v>
      </c>
      <c r="E13" s="207"/>
      <c r="F13" s="207"/>
      <c r="G13" s="207"/>
      <c r="H13" s="207"/>
      <c r="I13" s="207"/>
      <c r="J13" s="207"/>
      <c r="K13" s="207"/>
      <c r="L13" s="211">
        <f>SUM(M11:M12)</f>
        <v>0</v>
      </c>
      <c r="M13" s="211"/>
      <c r="N13" s="114"/>
      <c r="O13" s="57"/>
      <c r="P13" s="57"/>
      <c r="Q13" s="58"/>
      <c r="R13" s="79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  <c r="IQ13" s="55"/>
      <c r="IR13" s="55"/>
      <c r="IS13" s="55"/>
      <c r="IT13" s="55"/>
      <c r="IU13" s="55"/>
      <c r="IV13" s="55"/>
    </row>
    <row r="14" spans="1:256" ht="16.5" customHeight="1" outlineLevel="1">
      <c r="A14" s="59" t="s">
        <v>242</v>
      </c>
      <c r="B14" s="60"/>
      <c r="C14" s="61">
        <v>2</v>
      </c>
      <c r="D14" s="60" t="s">
        <v>26</v>
      </c>
      <c r="E14" s="62"/>
      <c r="F14" s="63"/>
      <c r="G14" s="64"/>
      <c r="H14" s="64"/>
      <c r="I14" s="65"/>
      <c r="J14" s="65"/>
      <c r="K14" s="65"/>
      <c r="L14" s="64"/>
      <c r="M14" s="64"/>
      <c r="N14" s="66"/>
      <c r="O14" s="60"/>
      <c r="P14" s="66" t="s">
        <v>27</v>
      </c>
      <c r="Q14" s="67"/>
      <c r="R14" s="80"/>
      <c r="S14" s="7"/>
      <c r="T14" s="7"/>
      <c r="U14" s="7"/>
      <c r="V14" s="7"/>
      <c r="W14" s="7"/>
      <c r="X14" s="8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spans="1:256" outlineLevel="1">
      <c r="A15" s="60"/>
      <c r="B15" s="60"/>
      <c r="C15" s="61" t="s">
        <v>36</v>
      </c>
      <c r="D15" s="60" t="s">
        <v>29</v>
      </c>
      <c r="E15" s="62"/>
      <c r="F15" s="63"/>
      <c r="G15" s="64"/>
      <c r="H15" s="64"/>
      <c r="I15" s="65"/>
      <c r="J15" s="65"/>
      <c r="K15" s="65"/>
      <c r="L15" s="64"/>
      <c r="M15" s="64"/>
      <c r="N15" s="66"/>
      <c r="O15" s="60"/>
      <c r="P15" s="66" t="s">
        <v>27</v>
      </c>
      <c r="Q15" s="67"/>
      <c r="R15" s="80"/>
      <c r="S15" s="7"/>
      <c r="T15" s="7"/>
      <c r="U15" s="7"/>
      <c r="V15" s="7"/>
      <c r="W15" s="7"/>
      <c r="X15" s="8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spans="1:256" ht="15" customHeight="1" outlineLevel="1">
      <c r="A16" s="109" t="s">
        <v>30</v>
      </c>
      <c r="B16" s="106" t="s">
        <v>31</v>
      </c>
      <c r="C16" s="117" t="s">
        <v>247</v>
      </c>
      <c r="D16" s="118" t="s">
        <v>32</v>
      </c>
      <c r="E16" s="119" t="s">
        <v>33</v>
      </c>
      <c r="F16" s="120">
        <f>20*7.2</f>
        <v>144</v>
      </c>
      <c r="G16" s="121">
        <f>(I16*0.35)</f>
        <v>0</v>
      </c>
      <c r="H16" s="121">
        <f>(I16*0.65)</f>
        <v>0</v>
      </c>
      <c r="I16" s="122"/>
      <c r="J16" s="121">
        <f>G16*(1+$L$6)</f>
        <v>0</v>
      </c>
      <c r="K16" s="121">
        <f>H16*(1+$L$6)</f>
        <v>0</v>
      </c>
      <c r="L16" s="111">
        <f>+ROUND(J16+K16,2)</f>
        <v>0</v>
      </c>
      <c r="M16" s="113">
        <f>ROUND(L16*F16,2)</f>
        <v>0</v>
      </c>
      <c r="N16" s="114"/>
      <c r="O16" s="100"/>
      <c r="P16" s="123"/>
      <c r="Q16" s="124">
        <f>M16*$Q$9</f>
        <v>0</v>
      </c>
      <c r="R16" s="114"/>
      <c r="S16" s="6"/>
      <c r="T16" s="6"/>
      <c r="U16" s="6"/>
      <c r="V16" s="6"/>
      <c r="W16" s="6"/>
      <c r="X16" s="9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</row>
    <row r="17" spans="1:256" outlineLevel="1">
      <c r="A17" s="116"/>
      <c r="B17" s="68"/>
      <c r="C17" s="68"/>
      <c r="D17" s="207" t="s">
        <v>34</v>
      </c>
      <c r="E17" s="207"/>
      <c r="F17" s="207"/>
      <c r="G17" s="207"/>
      <c r="H17" s="207"/>
      <c r="I17" s="207"/>
      <c r="J17" s="207"/>
      <c r="K17" s="207"/>
      <c r="L17" s="211">
        <f>SUM(M16:M16)</f>
        <v>0</v>
      </c>
      <c r="M17" s="211"/>
      <c r="N17" s="125"/>
      <c r="O17" s="126">
        <v>1</v>
      </c>
      <c r="P17" s="123" t="s">
        <v>27</v>
      </c>
      <c r="Q17" s="127">
        <f>SUM(Q14:Q16)</f>
        <v>0</v>
      </c>
      <c r="R17" s="114"/>
      <c r="S17" s="10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</row>
    <row r="18" spans="1:256" ht="15" customHeight="1" outlineLevel="1">
      <c r="A18" s="60"/>
      <c r="B18" s="128"/>
      <c r="C18" s="61">
        <v>3</v>
      </c>
      <c r="D18" s="60" t="s">
        <v>35</v>
      </c>
      <c r="E18" s="62"/>
      <c r="F18" s="63"/>
      <c r="G18" s="64"/>
      <c r="H18" s="64"/>
      <c r="I18" s="129"/>
      <c r="J18" s="65"/>
      <c r="K18" s="65"/>
      <c r="L18" s="64"/>
      <c r="M18" s="64"/>
      <c r="N18" s="130"/>
      <c r="O18" s="60"/>
      <c r="P18" s="66" t="s">
        <v>27</v>
      </c>
      <c r="Q18" s="67"/>
      <c r="R18" s="80"/>
      <c r="S18" s="7"/>
      <c r="T18" s="7"/>
      <c r="U18" s="7"/>
      <c r="V18" s="7"/>
      <c r="W18" s="7"/>
      <c r="X18" s="8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spans="1:256" ht="15" customHeight="1" outlineLevel="2">
      <c r="A19" s="131"/>
      <c r="B19" s="131"/>
      <c r="C19" s="61" t="s">
        <v>52</v>
      </c>
      <c r="D19" s="132" t="s">
        <v>37</v>
      </c>
      <c r="E19" s="132"/>
      <c r="F19" s="129"/>
      <c r="G19" s="133"/>
      <c r="H19" s="133"/>
      <c r="I19" s="129"/>
      <c r="J19" s="134"/>
      <c r="K19" s="134"/>
      <c r="L19" s="133"/>
      <c r="M19" s="133"/>
      <c r="N19" s="66"/>
      <c r="O19" s="60"/>
      <c r="P19" s="66" t="s">
        <v>27</v>
      </c>
      <c r="Q19" s="67"/>
      <c r="R19" s="80"/>
      <c r="S19" s="7"/>
      <c r="T19" s="7"/>
      <c r="U19" s="7"/>
      <c r="V19" s="7"/>
      <c r="W19" s="7"/>
      <c r="X19" s="8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spans="1:256" ht="41.25" customHeight="1" outlineLevel="2">
      <c r="A20" s="109" t="s">
        <v>30</v>
      </c>
      <c r="B20" s="135" t="s">
        <v>38</v>
      </c>
      <c r="C20" s="107" t="s">
        <v>54</v>
      </c>
      <c r="D20" s="136" t="s">
        <v>39</v>
      </c>
      <c r="E20" s="93" t="s">
        <v>40</v>
      </c>
      <c r="F20" s="137">
        <f>F21*0.15</f>
        <v>7.3484999999999996</v>
      </c>
      <c r="G20" s="121">
        <f t="shared" ref="G20:G25" si="0">(I20*0.35)</f>
        <v>0</v>
      </c>
      <c r="H20" s="121">
        <f t="shared" ref="H20:H25" si="1">(I20*0.65)</f>
        <v>0</v>
      </c>
      <c r="I20" s="122"/>
      <c r="J20" s="121">
        <f t="shared" ref="J20:K25" si="2">G20*(1+$L$6)</f>
        <v>0</v>
      </c>
      <c r="K20" s="121">
        <f t="shared" si="2"/>
        <v>0</v>
      </c>
      <c r="L20" s="111">
        <f t="shared" ref="L20:L25" si="3">+ROUND(J20+K20,2)</f>
        <v>0</v>
      </c>
      <c r="M20" s="113">
        <f t="shared" ref="M20:M25" si="4">ROUND(L20*F20,2)</f>
        <v>0</v>
      </c>
      <c r="N20" s="114"/>
      <c r="O20" s="100"/>
      <c r="P20" s="123" t="s">
        <v>27</v>
      </c>
      <c r="Q20" s="124">
        <f t="shared" ref="Q20:Q25" si="5">M20*$Q$9</f>
        <v>0</v>
      </c>
      <c r="R20" s="114"/>
      <c r="S20" s="6"/>
      <c r="T20" s="6"/>
      <c r="U20" s="6"/>
      <c r="V20" s="6"/>
      <c r="W20" s="6"/>
      <c r="X20" s="9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</row>
    <row r="21" spans="1:256" ht="30" customHeight="1" outlineLevel="2">
      <c r="A21" s="109" t="s">
        <v>30</v>
      </c>
      <c r="B21" s="106">
        <v>3779</v>
      </c>
      <c r="C21" s="107" t="s">
        <v>55</v>
      </c>
      <c r="D21" s="108" t="s">
        <v>41</v>
      </c>
      <c r="E21" s="93" t="s">
        <v>33</v>
      </c>
      <c r="F21" s="120">
        <v>48.99</v>
      </c>
      <c r="G21" s="121">
        <f t="shared" si="0"/>
        <v>0</v>
      </c>
      <c r="H21" s="121">
        <f t="shared" si="1"/>
        <v>0</v>
      </c>
      <c r="I21" s="122"/>
      <c r="J21" s="121">
        <f t="shared" si="2"/>
        <v>0</v>
      </c>
      <c r="K21" s="121">
        <f t="shared" si="2"/>
        <v>0</v>
      </c>
      <c r="L21" s="111">
        <f t="shared" si="3"/>
        <v>0</v>
      </c>
      <c r="M21" s="113">
        <f t="shared" si="4"/>
        <v>0</v>
      </c>
      <c r="N21" s="114"/>
      <c r="O21" s="100"/>
      <c r="P21" s="123">
        <v>6.5561515085758902E-3</v>
      </c>
      <c r="Q21" s="124">
        <f t="shared" si="5"/>
        <v>0</v>
      </c>
      <c r="R21" s="114"/>
      <c r="S21" s="6"/>
      <c r="T21" s="6"/>
      <c r="U21" s="6"/>
      <c r="V21" s="6"/>
      <c r="W21" s="6"/>
      <c r="X21" s="9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</row>
    <row r="22" spans="1:256" ht="30" customHeight="1" outlineLevel="2">
      <c r="A22" s="109" t="s">
        <v>30</v>
      </c>
      <c r="B22" s="135" t="s">
        <v>42</v>
      </c>
      <c r="C22" s="107" t="s">
        <v>56</v>
      </c>
      <c r="D22" s="136" t="s">
        <v>43</v>
      </c>
      <c r="E22" s="93" t="s">
        <v>44</v>
      </c>
      <c r="F22" s="120">
        <v>23</v>
      </c>
      <c r="G22" s="121">
        <f t="shared" si="0"/>
        <v>0</v>
      </c>
      <c r="H22" s="121">
        <f t="shared" si="1"/>
        <v>0</v>
      </c>
      <c r="I22" s="122"/>
      <c r="J22" s="121">
        <f t="shared" si="2"/>
        <v>0</v>
      </c>
      <c r="K22" s="121">
        <f t="shared" si="2"/>
        <v>0</v>
      </c>
      <c r="L22" s="111">
        <f t="shared" si="3"/>
        <v>0</v>
      </c>
      <c r="M22" s="113">
        <f t="shared" si="4"/>
        <v>0</v>
      </c>
      <c r="N22" s="114"/>
      <c r="O22" s="100"/>
      <c r="P22" s="123">
        <v>1.0065561515085799</v>
      </c>
      <c r="Q22" s="124">
        <f t="shared" si="5"/>
        <v>0</v>
      </c>
      <c r="R22" s="114"/>
      <c r="S22" s="6"/>
      <c r="T22" s="6"/>
      <c r="U22" s="6"/>
      <c r="V22" s="6"/>
      <c r="W22" s="6"/>
      <c r="X22" s="9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pans="1:256" ht="30" customHeight="1" outlineLevel="2">
      <c r="A23" s="109" t="s">
        <v>30</v>
      </c>
      <c r="B23" s="135" t="s">
        <v>45</v>
      </c>
      <c r="C23" s="107" t="s">
        <v>57</v>
      </c>
      <c r="D23" s="136" t="s">
        <v>46</v>
      </c>
      <c r="E23" s="93" t="s">
        <v>44</v>
      </c>
      <c r="F23" s="120">
        <v>10</v>
      </c>
      <c r="G23" s="121">
        <f t="shared" si="0"/>
        <v>0</v>
      </c>
      <c r="H23" s="121">
        <f t="shared" si="1"/>
        <v>0</v>
      </c>
      <c r="I23" s="122"/>
      <c r="J23" s="121">
        <f t="shared" si="2"/>
        <v>0</v>
      </c>
      <c r="K23" s="121">
        <f t="shared" si="2"/>
        <v>0</v>
      </c>
      <c r="L23" s="111">
        <f t="shared" si="3"/>
        <v>0</v>
      </c>
      <c r="M23" s="113">
        <f t="shared" si="4"/>
        <v>0</v>
      </c>
      <c r="N23" s="114"/>
      <c r="O23" s="100"/>
      <c r="P23" s="123">
        <v>1.0065561515085799</v>
      </c>
      <c r="Q23" s="124">
        <f t="shared" si="5"/>
        <v>0</v>
      </c>
      <c r="R23" s="114"/>
      <c r="S23" s="6"/>
      <c r="T23" s="6"/>
      <c r="U23" s="6"/>
      <c r="V23" s="6"/>
      <c r="W23" s="6"/>
      <c r="X23" s="9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  <row r="24" spans="1:256" ht="30" customHeight="1" outlineLevel="2">
      <c r="A24" s="109" t="s">
        <v>30</v>
      </c>
      <c r="B24" s="135" t="s">
        <v>47</v>
      </c>
      <c r="C24" s="107" t="s">
        <v>258</v>
      </c>
      <c r="D24" s="136" t="s">
        <v>48</v>
      </c>
      <c r="E24" s="93" t="s">
        <v>44</v>
      </c>
      <c r="F24" s="120">
        <v>39</v>
      </c>
      <c r="G24" s="121">
        <f t="shared" si="0"/>
        <v>0</v>
      </c>
      <c r="H24" s="121">
        <f t="shared" si="1"/>
        <v>0</v>
      </c>
      <c r="I24" s="122"/>
      <c r="J24" s="121">
        <f t="shared" si="2"/>
        <v>0</v>
      </c>
      <c r="K24" s="121">
        <f t="shared" si="2"/>
        <v>0</v>
      </c>
      <c r="L24" s="111">
        <f t="shared" si="3"/>
        <v>0</v>
      </c>
      <c r="M24" s="113">
        <f t="shared" si="4"/>
        <v>0</v>
      </c>
      <c r="N24" s="114"/>
      <c r="O24" s="100"/>
      <c r="P24" s="123">
        <v>1.0065561515085799</v>
      </c>
      <c r="Q24" s="124">
        <f t="shared" si="5"/>
        <v>0</v>
      </c>
      <c r="R24" s="114"/>
      <c r="S24" s="6"/>
      <c r="T24" s="6"/>
      <c r="U24" s="6"/>
      <c r="V24" s="6"/>
      <c r="W24" s="6"/>
      <c r="X24" s="9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30" customHeight="1" outlineLevel="2">
      <c r="A25" s="109" t="s">
        <v>30</v>
      </c>
      <c r="B25" s="135" t="s">
        <v>49</v>
      </c>
      <c r="C25" s="107" t="s">
        <v>259</v>
      </c>
      <c r="D25" s="136" t="s">
        <v>50</v>
      </c>
      <c r="E25" s="93" t="s">
        <v>44</v>
      </c>
      <c r="F25" s="120">
        <v>51</v>
      </c>
      <c r="G25" s="121">
        <f t="shared" si="0"/>
        <v>0</v>
      </c>
      <c r="H25" s="121">
        <f t="shared" si="1"/>
        <v>0</v>
      </c>
      <c r="I25" s="122"/>
      <c r="J25" s="121">
        <f t="shared" si="2"/>
        <v>0</v>
      </c>
      <c r="K25" s="121">
        <f t="shared" si="2"/>
        <v>0</v>
      </c>
      <c r="L25" s="111">
        <f t="shared" si="3"/>
        <v>0</v>
      </c>
      <c r="M25" s="113">
        <f t="shared" si="4"/>
        <v>0</v>
      </c>
      <c r="N25" s="114"/>
      <c r="O25" s="100"/>
      <c r="P25" s="123">
        <v>1.0065561515085799</v>
      </c>
      <c r="Q25" s="124">
        <f t="shared" si="5"/>
        <v>0</v>
      </c>
      <c r="R25" s="114"/>
      <c r="S25" s="6"/>
      <c r="T25" s="6"/>
      <c r="U25" s="6"/>
      <c r="V25" s="6"/>
      <c r="W25" s="6"/>
      <c r="X25" s="9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ht="22.5" customHeight="1" outlineLevel="1">
      <c r="A26" s="116"/>
      <c r="B26" s="68"/>
      <c r="C26" s="68"/>
      <c r="D26" s="207" t="s">
        <v>34</v>
      </c>
      <c r="E26" s="207"/>
      <c r="F26" s="207"/>
      <c r="G26" s="207"/>
      <c r="H26" s="207"/>
      <c r="I26" s="207"/>
      <c r="J26" s="207"/>
      <c r="K26" s="207"/>
      <c r="L26" s="211">
        <f>SUM(M19:M25)</f>
        <v>0</v>
      </c>
      <c r="M26" s="211"/>
      <c r="N26" s="125"/>
      <c r="O26" s="126">
        <v>1</v>
      </c>
      <c r="P26" s="123"/>
      <c r="Q26" s="127">
        <f>SUM(Q20:Q25)</f>
        <v>0</v>
      </c>
      <c r="R26" s="114"/>
      <c r="S26" s="10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</row>
    <row r="27" spans="1:256" ht="21.75" customHeight="1" outlineLevel="1">
      <c r="A27" s="60"/>
      <c r="B27" s="128"/>
      <c r="C27" s="61">
        <v>4</v>
      </c>
      <c r="D27" s="60" t="s">
        <v>51</v>
      </c>
      <c r="E27" s="62"/>
      <c r="F27" s="63"/>
      <c r="G27" s="64"/>
      <c r="H27" s="64"/>
      <c r="I27" s="65"/>
      <c r="J27" s="65"/>
      <c r="K27" s="65"/>
      <c r="L27" s="64"/>
      <c r="M27" s="64"/>
      <c r="N27" s="80"/>
      <c r="O27" s="60"/>
      <c r="P27" s="66" t="s">
        <v>27</v>
      </c>
      <c r="Q27" s="67"/>
      <c r="R27" s="80"/>
      <c r="S27" s="7"/>
      <c r="T27" s="7"/>
      <c r="U27" s="7"/>
      <c r="V27" s="7"/>
      <c r="W27" s="7"/>
      <c r="X27" s="8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</row>
    <row r="28" spans="1:256" outlineLevel="2">
      <c r="A28" s="131"/>
      <c r="B28" s="131"/>
      <c r="C28" s="61" t="s">
        <v>60</v>
      </c>
      <c r="D28" s="132" t="s">
        <v>53</v>
      </c>
      <c r="E28" s="138"/>
      <c r="F28" s="139"/>
      <c r="G28" s="133"/>
      <c r="H28" s="133"/>
      <c r="I28" s="129"/>
      <c r="J28" s="134"/>
      <c r="K28" s="134"/>
      <c r="L28" s="133"/>
      <c r="M28" s="133"/>
      <c r="N28" s="80"/>
      <c r="O28" s="60"/>
      <c r="P28" s="66" t="s">
        <v>27</v>
      </c>
      <c r="Q28" s="67"/>
      <c r="R28" s="80"/>
      <c r="S28" s="7"/>
      <c r="T28" s="7"/>
      <c r="U28" s="7"/>
      <c r="V28" s="7"/>
      <c r="W28" s="7"/>
      <c r="X28" s="8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</row>
    <row r="29" spans="1:256" ht="33.75" customHeight="1" outlineLevel="2">
      <c r="A29" s="107" t="s">
        <v>30</v>
      </c>
      <c r="B29" s="84" t="s">
        <v>309</v>
      </c>
      <c r="C29" s="107" t="s">
        <v>63</v>
      </c>
      <c r="D29" s="85" t="s">
        <v>310</v>
      </c>
      <c r="E29" s="109" t="s">
        <v>40</v>
      </c>
      <c r="F29" s="110">
        <v>1</v>
      </c>
      <c r="G29" s="121">
        <f>(I29*0.35)</f>
        <v>0</v>
      </c>
      <c r="H29" s="121">
        <f>(I29*0.65)</f>
        <v>0</v>
      </c>
      <c r="I29" s="122"/>
      <c r="J29" s="121">
        <f t="shared" ref="J29:K32" si="6">G29*(1+$L$6)</f>
        <v>0</v>
      </c>
      <c r="K29" s="121">
        <f t="shared" si="6"/>
        <v>0</v>
      </c>
      <c r="L29" s="111">
        <f>+ROUND(J29+K29,2)</f>
        <v>0</v>
      </c>
      <c r="M29" s="113">
        <f>ROUND(L29*F29,2)</f>
        <v>0</v>
      </c>
      <c r="N29" s="114"/>
      <c r="O29" s="100"/>
      <c r="P29" s="123"/>
      <c r="Q29" s="124">
        <f>M29*$Q$9</f>
        <v>0</v>
      </c>
      <c r="R29" s="114"/>
      <c r="S29" s="6"/>
      <c r="T29" s="6"/>
      <c r="U29" s="6"/>
      <c r="V29" s="6"/>
      <c r="W29" s="6"/>
      <c r="X29" s="9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ht="33.75" customHeight="1" outlineLevel="2">
      <c r="A30" s="107" t="s">
        <v>30</v>
      </c>
      <c r="B30" s="135" t="s">
        <v>45</v>
      </c>
      <c r="C30" s="107" t="s">
        <v>65</v>
      </c>
      <c r="D30" s="136" t="s">
        <v>46</v>
      </c>
      <c r="E30" s="93" t="s">
        <v>44</v>
      </c>
      <c r="F30" s="120">
        <v>127</v>
      </c>
      <c r="G30" s="121">
        <f>(I30*0.35)</f>
        <v>0</v>
      </c>
      <c r="H30" s="121">
        <f>(I30*0.65)</f>
        <v>0</v>
      </c>
      <c r="I30" s="122"/>
      <c r="J30" s="121">
        <f t="shared" si="6"/>
        <v>0</v>
      </c>
      <c r="K30" s="121">
        <f t="shared" si="6"/>
        <v>0</v>
      </c>
      <c r="L30" s="111">
        <f>+ROUND(J30+K30,2)</f>
        <v>0</v>
      </c>
      <c r="M30" s="113">
        <f>ROUND(L30*F30,2)</f>
        <v>0</v>
      </c>
      <c r="N30" s="114"/>
      <c r="O30" s="100"/>
      <c r="P30" s="123"/>
      <c r="Q30" s="124">
        <f>M30*$Q$9</f>
        <v>0</v>
      </c>
      <c r="R30" s="114"/>
      <c r="S30" s="6"/>
      <c r="T30" s="6"/>
      <c r="U30" s="6"/>
      <c r="V30" s="6"/>
      <c r="W30" s="6"/>
      <c r="X30" s="9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ht="33.75" customHeight="1" outlineLevel="2">
      <c r="A31" s="107" t="s">
        <v>30</v>
      </c>
      <c r="B31" s="135" t="s">
        <v>47</v>
      </c>
      <c r="C31" s="107" t="s">
        <v>67</v>
      </c>
      <c r="D31" s="136" t="s">
        <v>48</v>
      </c>
      <c r="E31" s="93" t="s">
        <v>44</v>
      </c>
      <c r="F31" s="120">
        <v>325</v>
      </c>
      <c r="G31" s="121">
        <f>(I31*0.35)</f>
        <v>0</v>
      </c>
      <c r="H31" s="121">
        <f>(I31*0.65)</f>
        <v>0</v>
      </c>
      <c r="I31" s="122"/>
      <c r="J31" s="121">
        <f t="shared" si="6"/>
        <v>0</v>
      </c>
      <c r="K31" s="121">
        <f t="shared" si="6"/>
        <v>0</v>
      </c>
      <c r="L31" s="111">
        <f>+ROUND(J31+K31,2)</f>
        <v>0</v>
      </c>
      <c r="M31" s="113">
        <f>ROUND(L31*F31,2)</f>
        <v>0</v>
      </c>
      <c r="N31" s="114"/>
      <c r="O31" s="100"/>
      <c r="P31" s="123"/>
      <c r="Q31" s="124">
        <f>M31*$Q$9</f>
        <v>0</v>
      </c>
      <c r="R31" s="114"/>
      <c r="S31" s="6"/>
      <c r="T31" s="6"/>
      <c r="U31" s="6"/>
      <c r="V31" s="6"/>
      <c r="W31" s="6"/>
      <c r="X31" s="9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ht="25.5" outlineLevel="2">
      <c r="A32" s="93" t="s">
        <v>30</v>
      </c>
      <c r="B32" s="106">
        <v>3736</v>
      </c>
      <c r="C32" s="107" t="s">
        <v>68</v>
      </c>
      <c r="D32" s="140" t="s">
        <v>58</v>
      </c>
      <c r="E32" s="93" t="s">
        <v>33</v>
      </c>
      <c r="F32" s="141">
        <v>2.1</v>
      </c>
      <c r="G32" s="121">
        <f>(I32*0.35)</f>
        <v>0</v>
      </c>
      <c r="H32" s="121">
        <f>(I32*0.65)</f>
        <v>0</v>
      </c>
      <c r="I32" s="122"/>
      <c r="J32" s="121">
        <f t="shared" si="6"/>
        <v>0</v>
      </c>
      <c r="K32" s="121">
        <f t="shared" si="6"/>
        <v>0</v>
      </c>
      <c r="L32" s="111">
        <f>+ROUND(J32+K32,2)</f>
        <v>0</v>
      </c>
      <c r="M32" s="113">
        <f>ROUND(L32*F32,2)</f>
        <v>0</v>
      </c>
      <c r="N32" s="114"/>
      <c r="O32" s="100"/>
      <c r="P32" s="123"/>
      <c r="Q32" s="124">
        <f>M32*$Q$9</f>
        <v>0</v>
      </c>
      <c r="R32" s="114"/>
      <c r="S32" s="6"/>
      <c r="T32" s="6"/>
      <c r="U32" s="6"/>
      <c r="V32" s="6"/>
      <c r="W32" s="6"/>
      <c r="X32" s="9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outlineLevel="1">
      <c r="A33" s="116"/>
      <c r="B33" s="68"/>
      <c r="C33" s="68"/>
      <c r="D33" s="207" t="s">
        <v>34</v>
      </c>
      <c r="E33" s="207"/>
      <c r="F33" s="207"/>
      <c r="G33" s="207"/>
      <c r="H33" s="207"/>
      <c r="I33" s="207"/>
      <c r="J33" s="207"/>
      <c r="K33" s="207"/>
      <c r="L33" s="211">
        <f>SUM(M29:M32)</f>
        <v>0</v>
      </c>
      <c r="M33" s="211"/>
      <c r="N33" s="125"/>
      <c r="O33" s="126">
        <v>1</v>
      </c>
      <c r="P33" s="123"/>
      <c r="Q33" s="127">
        <f>SUM(Q29:Q32)</f>
        <v>0</v>
      </c>
      <c r="R33" s="114"/>
      <c r="S33" s="10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</row>
    <row r="34" spans="1:256" outlineLevel="1">
      <c r="A34" s="60"/>
      <c r="B34" s="128"/>
      <c r="C34" s="61">
        <v>5</v>
      </c>
      <c r="D34" s="132" t="s">
        <v>59</v>
      </c>
      <c r="E34" s="62"/>
      <c r="F34" s="63"/>
      <c r="G34" s="64"/>
      <c r="H34" s="64"/>
      <c r="I34" s="65"/>
      <c r="J34" s="65"/>
      <c r="K34" s="65"/>
      <c r="L34" s="64"/>
      <c r="M34" s="64"/>
      <c r="N34" s="80"/>
      <c r="O34" s="60"/>
      <c r="P34" s="66" t="s">
        <v>27</v>
      </c>
      <c r="Q34" s="67"/>
      <c r="R34" s="80"/>
      <c r="S34" s="7"/>
      <c r="T34" s="7"/>
      <c r="U34" s="7"/>
      <c r="V34" s="7"/>
      <c r="W34" s="7"/>
      <c r="X34" s="8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</row>
    <row r="35" spans="1:256" outlineLevel="2">
      <c r="A35" s="131"/>
      <c r="B35" s="131"/>
      <c r="C35" s="61" t="s">
        <v>72</v>
      </c>
      <c r="D35" s="142" t="s">
        <v>61</v>
      </c>
      <c r="E35" s="143"/>
      <c r="F35" s="139"/>
      <c r="G35" s="133"/>
      <c r="H35" s="133"/>
      <c r="I35" s="129"/>
      <c r="J35" s="134"/>
      <c r="K35" s="134"/>
      <c r="L35" s="133"/>
      <c r="M35" s="133"/>
      <c r="N35" s="80"/>
      <c r="O35" s="60"/>
      <c r="P35" s="66" t="s">
        <v>27</v>
      </c>
      <c r="Q35" s="67"/>
      <c r="R35" s="80"/>
      <c r="S35" s="7"/>
      <c r="T35" s="7"/>
      <c r="U35" s="7"/>
      <c r="V35" s="7"/>
      <c r="W35" s="7"/>
      <c r="X35" s="8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</row>
    <row r="36" spans="1:256" ht="25.5" outlineLevel="2">
      <c r="A36" s="109" t="s">
        <v>30</v>
      </c>
      <c r="B36" s="106" t="s">
        <v>62</v>
      </c>
      <c r="C36" s="107" t="s">
        <v>75</v>
      </c>
      <c r="D36" s="108" t="s">
        <v>64</v>
      </c>
      <c r="E36" s="109" t="s">
        <v>33</v>
      </c>
      <c r="F36" s="144">
        <v>102.92</v>
      </c>
      <c r="G36" s="121">
        <f>(I36*0.35)</f>
        <v>0</v>
      </c>
      <c r="H36" s="121">
        <f>(I36*0.65)</f>
        <v>0</v>
      </c>
      <c r="I36" s="122"/>
      <c r="J36" s="121">
        <f t="shared" ref="J36:K40" si="7">G36*(1+$L$6)</f>
        <v>0</v>
      </c>
      <c r="K36" s="121">
        <f t="shared" si="7"/>
        <v>0</v>
      </c>
      <c r="L36" s="111">
        <f>+ROUND(J36+K36,2)</f>
        <v>0</v>
      </c>
      <c r="M36" s="113">
        <f>ROUND(L36*F36,2)</f>
        <v>0</v>
      </c>
      <c r="N36" s="114"/>
      <c r="O36" s="100"/>
      <c r="P36" s="123" t="s">
        <v>27</v>
      </c>
      <c r="Q36" s="124">
        <f>M36*$Q$9</f>
        <v>0</v>
      </c>
      <c r="R36" s="114"/>
      <c r="S36" s="6"/>
      <c r="T36" s="6"/>
      <c r="U36" s="6"/>
      <c r="V36" s="6"/>
      <c r="W36" s="6"/>
      <c r="X36" s="9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</row>
    <row r="37" spans="1:256" ht="14.25" outlineLevel="2">
      <c r="A37" s="109" t="s">
        <v>30</v>
      </c>
      <c r="B37" s="145">
        <v>87905</v>
      </c>
      <c r="C37" s="107" t="s">
        <v>77</v>
      </c>
      <c r="D37" s="108" t="s">
        <v>66</v>
      </c>
      <c r="E37" s="109" t="s">
        <v>33</v>
      </c>
      <c r="F37" s="144">
        <f>(F36*0.8) + F36</f>
        <v>185.25600000000003</v>
      </c>
      <c r="G37" s="121">
        <f>(I37*0.35)</f>
        <v>0</v>
      </c>
      <c r="H37" s="121">
        <f>(I37*0.65)</f>
        <v>0</v>
      </c>
      <c r="I37" s="122"/>
      <c r="J37" s="121">
        <f t="shared" si="7"/>
        <v>0</v>
      </c>
      <c r="K37" s="121">
        <f t="shared" si="7"/>
        <v>0</v>
      </c>
      <c r="L37" s="111">
        <f>+ROUND(J37+K37,2)</f>
        <v>0</v>
      </c>
      <c r="M37" s="113">
        <f>ROUND(L37*F37,2)</f>
        <v>0</v>
      </c>
      <c r="N37" s="114"/>
      <c r="O37" s="100"/>
      <c r="P37" s="123"/>
      <c r="Q37" s="124">
        <f>M37*$Q$9</f>
        <v>0</v>
      </c>
      <c r="R37" s="114"/>
      <c r="S37" s="6"/>
      <c r="T37" s="6"/>
      <c r="U37" s="6"/>
      <c r="V37" s="6"/>
      <c r="W37" s="6"/>
      <c r="X37" s="9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1:256" ht="38.25" outlineLevel="2">
      <c r="A38" s="109" t="s">
        <v>30</v>
      </c>
      <c r="B38" s="146" t="s">
        <v>312</v>
      </c>
      <c r="C38" s="107" t="s">
        <v>81</v>
      </c>
      <c r="D38" s="147" t="s">
        <v>311</v>
      </c>
      <c r="E38" s="109" t="s">
        <v>33</v>
      </c>
      <c r="F38" s="144">
        <f>F37</f>
        <v>185.25600000000003</v>
      </c>
      <c r="G38" s="121">
        <f>(I38*0.35)</f>
        <v>0</v>
      </c>
      <c r="H38" s="121">
        <f>(I38*0.65)</f>
        <v>0</v>
      </c>
      <c r="I38" s="122"/>
      <c r="J38" s="121">
        <f t="shared" si="7"/>
        <v>0</v>
      </c>
      <c r="K38" s="121">
        <f t="shared" si="7"/>
        <v>0</v>
      </c>
      <c r="L38" s="111">
        <f>+ROUND(J38+K38,2)</f>
        <v>0</v>
      </c>
      <c r="M38" s="113">
        <f>ROUND(L38*F38,2)</f>
        <v>0</v>
      </c>
      <c r="N38" s="114"/>
      <c r="O38" s="100"/>
      <c r="P38" s="123"/>
      <c r="Q38" s="124">
        <f>M38*$Q$9</f>
        <v>0</v>
      </c>
      <c r="R38" s="114"/>
      <c r="S38" s="6"/>
      <c r="T38" s="6"/>
      <c r="U38" s="6"/>
      <c r="V38" s="6"/>
      <c r="W38" s="6"/>
      <c r="X38" s="9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1:256" ht="25.5" outlineLevel="2">
      <c r="A39" s="109" t="s">
        <v>30</v>
      </c>
      <c r="B39" s="145">
        <v>89170</v>
      </c>
      <c r="C39" s="107" t="s">
        <v>260</v>
      </c>
      <c r="D39" s="108" t="s">
        <v>69</v>
      </c>
      <c r="E39" s="109" t="s">
        <v>33</v>
      </c>
      <c r="F39" s="144">
        <v>17.329999999999998</v>
      </c>
      <c r="G39" s="121">
        <f>(I39*0.35)</f>
        <v>0</v>
      </c>
      <c r="H39" s="121">
        <f>(I39*0.65)</f>
        <v>0</v>
      </c>
      <c r="I39" s="122"/>
      <c r="J39" s="121">
        <f t="shared" si="7"/>
        <v>0</v>
      </c>
      <c r="K39" s="121">
        <f t="shared" si="7"/>
        <v>0</v>
      </c>
      <c r="L39" s="111">
        <f>+ROUND(J39+K39,2)</f>
        <v>0</v>
      </c>
      <c r="M39" s="113">
        <f>ROUND(L39*F39,2)</f>
        <v>0</v>
      </c>
      <c r="N39" s="114"/>
      <c r="O39" s="100"/>
      <c r="P39" s="123"/>
      <c r="Q39" s="124">
        <f>M39*$Q$9</f>
        <v>0</v>
      </c>
      <c r="R39" s="114"/>
      <c r="S39" s="6"/>
      <c r="T39" s="6"/>
      <c r="U39" s="6"/>
      <c r="V39" s="6"/>
      <c r="W39" s="6"/>
      <c r="X39" s="9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1:256" ht="14.25" outlineLevel="2">
      <c r="A40" s="109" t="s">
        <v>30</v>
      </c>
      <c r="B40" s="148">
        <v>98557</v>
      </c>
      <c r="C40" s="107" t="s">
        <v>261</v>
      </c>
      <c r="D40" s="140" t="s">
        <v>70</v>
      </c>
      <c r="E40" s="93" t="s">
        <v>33</v>
      </c>
      <c r="F40" s="141">
        <f>12.75+4.58 + 32.5</f>
        <v>49.83</v>
      </c>
      <c r="G40" s="121">
        <f>(I40*0.35)</f>
        <v>0</v>
      </c>
      <c r="H40" s="121">
        <f>(I40*0.65)</f>
        <v>0</v>
      </c>
      <c r="I40" s="122"/>
      <c r="J40" s="121">
        <f t="shared" si="7"/>
        <v>0</v>
      </c>
      <c r="K40" s="121">
        <f t="shared" si="7"/>
        <v>0</v>
      </c>
      <c r="L40" s="111">
        <f>+ROUND(J40+K40,2)</f>
        <v>0</v>
      </c>
      <c r="M40" s="113">
        <f>ROUND(L40*F40,2)</f>
        <v>0</v>
      </c>
      <c r="N40" s="114"/>
      <c r="O40" s="100"/>
      <c r="P40" s="123"/>
      <c r="Q40" s="124">
        <f>M40*$Q$9</f>
        <v>0</v>
      </c>
      <c r="R40" s="114"/>
      <c r="S40" s="6"/>
      <c r="T40" s="6"/>
      <c r="U40" s="6"/>
      <c r="V40" s="6"/>
      <c r="W40" s="6"/>
      <c r="X40" s="9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1:256" outlineLevel="1">
      <c r="A41" s="116"/>
      <c r="B41" s="68"/>
      <c r="C41" s="68"/>
      <c r="D41" s="207" t="s">
        <v>34</v>
      </c>
      <c r="E41" s="207"/>
      <c r="F41" s="207"/>
      <c r="G41" s="207"/>
      <c r="H41" s="207"/>
      <c r="I41" s="207"/>
      <c r="J41" s="207"/>
      <c r="K41" s="207"/>
      <c r="L41" s="211">
        <f>SUM(M36:M40)</f>
        <v>0</v>
      </c>
      <c r="M41" s="211"/>
      <c r="N41" s="125"/>
      <c r="O41" s="126">
        <v>1</v>
      </c>
      <c r="P41" s="123" t="s">
        <v>27</v>
      </c>
      <c r="Q41" s="127">
        <f>SUM(Q36:Q40)</f>
        <v>0</v>
      </c>
      <c r="R41" s="114"/>
      <c r="S41" s="10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</row>
    <row r="42" spans="1:256" outlineLevel="1">
      <c r="A42" s="149"/>
      <c r="B42" s="149"/>
      <c r="C42" s="61">
        <v>6</v>
      </c>
      <c r="D42" s="132" t="s">
        <v>71</v>
      </c>
      <c r="E42" s="150"/>
      <c r="F42" s="151"/>
      <c r="G42" s="152"/>
      <c r="H42" s="152"/>
      <c r="I42" s="65"/>
      <c r="J42" s="153"/>
      <c r="K42" s="153"/>
      <c r="L42" s="152"/>
      <c r="M42" s="152"/>
      <c r="N42" s="80"/>
      <c r="O42" s="154"/>
      <c r="P42" s="155" t="s">
        <v>27</v>
      </c>
      <c r="Q42" s="67"/>
      <c r="R42" s="80"/>
      <c r="S42" s="12"/>
      <c r="T42" s="12"/>
      <c r="U42" s="12"/>
      <c r="V42" s="12"/>
      <c r="W42" s="12"/>
      <c r="X42" s="13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</row>
    <row r="43" spans="1:256" outlineLevel="2">
      <c r="A43" s="131"/>
      <c r="B43" s="131"/>
      <c r="C43" s="61" t="s">
        <v>87</v>
      </c>
      <c r="D43" s="132" t="s">
        <v>73</v>
      </c>
      <c r="E43" s="62"/>
      <c r="F43" s="63"/>
      <c r="G43" s="64"/>
      <c r="H43" s="64"/>
      <c r="I43" s="65"/>
      <c r="J43" s="65"/>
      <c r="K43" s="65"/>
      <c r="L43" s="64"/>
      <c r="M43" s="64"/>
      <c r="N43" s="80"/>
      <c r="O43" s="60"/>
      <c r="P43" s="66" t="s">
        <v>27</v>
      </c>
      <c r="Q43" s="67"/>
      <c r="R43" s="80"/>
      <c r="S43" s="7"/>
      <c r="T43" s="7"/>
      <c r="U43" s="7"/>
      <c r="V43" s="7"/>
      <c r="W43" s="7"/>
      <c r="X43" s="8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  <c r="IS43" s="7"/>
      <c r="IT43" s="7"/>
      <c r="IU43" s="7"/>
      <c r="IV43" s="7"/>
    </row>
    <row r="44" spans="1:256" ht="14.25" outlineLevel="2">
      <c r="A44" s="109" t="s">
        <v>30</v>
      </c>
      <c r="B44" s="106" t="s">
        <v>74</v>
      </c>
      <c r="C44" s="93" t="s">
        <v>262</v>
      </c>
      <c r="D44" s="140" t="s">
        <v>76</v>
      </c>
      <c r="E44" s="93" t="s">
        <v>33</v>
      </c>
      <c r="F44" s="120">
        <f>1.68*1</f>
        <v>1.68</v>
      </c>
      <c r="G44" s="121">
        <f>(I44*0.35)</f>
        <v>0</v>
      </c>
      <c r="H44" s="121">
        <f>(I44*0.65)</f>
        <v>0</v>
      </c>
      <c r="I44" s="122"/>
      <c r="J44" s="121">
        <f t="shared" ref="J44:K46" si="8">G44*(1+$L$6)</f>
        <v>0</v>
      </c>
      <c r="K44" s="121">
        <f t="shared" si="8"/>
        <v>0</v>
      </c>
      <c r="L44" s="111">
        <f>+ROUND(J44+K44,2)</f>
        <v>0</v>
      </c>
      <c r="M44" s="113">
        <f>ROUND(L44*F44,2)</f>
        <v>0</v>
      </c>
      <c r="N44" s="114"/>
      <c r="O44" s="100"/>
      <c r="P44" s="123" t="s">
        <v>27</v>
      </c>
      <c r="Q44" s="124">
        <f t="shared" ref="Q44:Q49" si="9">M44*$Q$9</f>
        <v>0</v>
      </c>
      <c r="R44" s="114"/>
      <c r="S44" s="6"/>
      <c r="T44" s="6"/>
      <c r="U44" s="6"/>
      <c r="V44" s="6"/>
      <c r="W44" s="6"/>
      <c r="X44" s="9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1:256" ht="33.200000000000003" customHeight="1" outlineLevel="2">
      <c r="A45" s="109" t="s">
        <v>30</v>
      </c>
      <c r="B45" s="119">
        <v>90822</v>
      </c>
      <c r="C45" s="93" t="s">
        <v>263</v>
      </c>
      <c r="D45" s="140" t="s">
        <v>78</v>
      </c>
      <c r="E45" s="93" t="s">
        <v>79</v>
      </c>
      <c r="F45" s="137">
        <v>3</v>
      </c>
      <c r="G45" s="121">
        <f>(I45*0.35)</f>
        <v>0</v>
      </c>
      <c r="H45" s="121">
        <f>(I45*0.65)</f>
        <v>0</v>
      </c>
      <c r="I45" s="122"/>
      <c r="J45" s="121">
        <f t="shared" si="8"/>
        <v>0</v>
      </c>
      <c r="K45" s="121">
        <f t="shared" si="8"/>
        <v>0</v>
      </c>
      <c r="L45" s="111">
        <f>+ROUND(J45+K45,2)</f>
        <v>0</v>
      </c>
      <c r="M45" s="113">
        <f>ROUND(L45*F45,2)</f>
        <v>0</v>
      </c>
      <c r="N45" s="114"/>
      <c r="O45" s="100"/>
      <c r="P45" s="123" t="s">
        <v>27</v>
      </c>
      <c r="Q45" s="124">
        <f t="shared" si="9"/>
        <v>0</v>
      </c>
      <c r="R45" s="114"/>
      <c r="S45" s="6"/>
      <c r="T45" s="6"/>
      <c r="U45" s="6"/>
      <c r="V45" s="6"/>
      <c r="W45" s="6"/>
      <c r="X45" s="9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1:256" outlineLevel="2">
      <c r="A46" s="109" t="s">
        <v>30</v>
      </c>
      <c r="B46" s="148" t="s">
        <v>80</v>
      </c>
      <c r="C46" s="93" t="s">
        <v>264</v>
      </c>
      <c r="D46" s="140" t="s">
        <v>82</v>
      </c>
      <c r="E46" s="93" t="s">
        <v>79</v>
      </c>
      <c r="F46" s="137">
        <v>1</v>
      </c>
      <c r="G46" s="121">
        <f>(I46*0.35)</f>
        <v>0</v>
      </c>
      <c r="H46" s="121">
        <f>(I46*0.65)</f>
        <v>0</v>
      </c>
      <c r="I46" s="122"/>
      <c r="J46" s="121">
        <f t="shared" si="8"/>
        <v>0</v>
      </c>
      <c r="K46" s="121">
        <f t="shared" si="8"/>
        <v>0</v>
      </c>
      <c r="L46" s="111">
        <f>+ROUND(J46+K46,2)</f>
        <v>0</v>
      </c>
      <c r="M46" s="113">
        <f>ROUND(L46*F46,2)</f>
        <v>0</v>
      </c>
      <c r="N46" s="114"/>
      <c r="O46" s="156"/>
      <c r="P46" s="123" t="s">
        <v>27</v>
      </c>
      <c r="Q46" s="124">
        <f t="shared" si="9"/>
        <v>0</v>
      </c>
      <c r="R46" s="114"/>
      <c r="S46" s="7"/>
      <c r="T46" s="7"/>
      <c r="U46" s="7"/>
      <c r="V46" s="7"/>
      <c r="W46" s="7"/>
      <c r="X46" s="8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</row>
    <row r="47" spans="1:256" outlineLevel="2">
      <c r="A47" s="131"/>
      <c r="B47" s="131"/>
      <c r="C47" s="61" t="s">
        <v>90</v>
      </c>
      <c r="D47" s="132" t="s">
        <v>83</v>
      </c>
      <c r="E47" s="132"/>
      <c r="F47" s="139"/>
      <c r="G47" s="103"/>
      <c r="H47" s="103"/>
      <c r="I47" s="157"/>
      <c r="J47" s="103"/>
      <c r="K47" s="103"/>
      <c r="L47" s="158"/>
      <c r="M47" s="159"/>
      <c r="N47" s="80"/>
      <c r="O47" s="60"/>
      <c r="P47" s="66" t="s">
        <v>27</v>
      </c>
      <c r="Q47" s="67">
        <f t="shared" si="9"/>
        <v>0</v>
      </c>
      <c r="R47" s="114"/>
      <c r="S47" s="7"/>
      <c r="T47" s="7"/>
      <c r="U47" s="7"/>
      <c r="V47" s="7"/>
      <c r="W47" s="7"/>
      <c r="X47" s="8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</row>
    <row r="48" spans="1:256" ht="14.25" outlineLevel="2">
      <c r="A48" s="109" t="s">
        <v>30</v>
      </c>
      <c r="B48" s="148">
        <v>94560</v>
      </c>
      <c r="C48" s="93" t="s">
        <v>265</v>
      </c>
      <c r="D48" s="140" t="s">
        <v>84</v>
      </c>
      <c r="E48" s="93" t="s">
        <v>33</v>
      </c>
      <c r="F48" s="120">
        <f>1.2*4</f>
        <v>4.8</v>
      </c>
      <c r="G48" s="121">
        <f>(I48*0.35)</f>
        <v>0</v>
      </c>
      <c r="H48" s="121">
        <f>(I48*0.65)</f>
        <v>0</v>
      </c>
      <c r="I48" s="122"/>
      <c r="J48" s="121">
        <f>G48*(1+$L$6)</f>
        <v>0</v>
      </c>
      <c r="K48" s="121">
        <f>H48*(1+$L$6)</f>
        <v>0</v>
      </c>
      <c r="L48" s="111">
        <f>+ROUND(J48+K48,2)</f>
        <v>0</v>
      </c>
      <c r="M48" s="113">
        <f>ROUND(L48*F48,2)</f>
        <v>0</v>
      </c>
      <c r="N48" s="114"/>
      <c r="O48" s="100"/>
      <c r="P48" s="123">
        <v>3.9725721486402098E-2</v>
      </c>
      <c r="Q48" s="124">
        <f t="shared" si="9"/>
        <v>0</v>
      </c>
      <c r="R48" s="114"/>
      <c r="S48" s="6"/>
      <c r="T48" s="6"/>
      <c r="U48" s="6"/>
      <c r="V48" s="6"/>
      <c r="W48" s="6"/>
      <c r="X48" s="9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  <row r="49" spans="1:256" ht="14.25" outlineLevel="2">
      <c r="A49" s="109" t="s">
        <v>30</v>
      </c>
      <c r="B49" s="148">
        <v>94559</v>
      </c>
      <c r="C49" s="93" t="s">
        <v>266</v>
      </c>
      <c r="D49" s="140" t="s">
        <v>85</v>
      </c>
      <c r="E49" s="93" t="s">
        <v>33</v>
      </c>
      <c r="F49" s="120">
        <f>(1*0.36)+(3*0.4)</f>
        <v>1.56</v>
      </c>
      <c r="G49" s="121">
        <f>(I49*0.35)</f>
        <v>0</v>
      </c>
      <c r="H49" s="121">
        <f>(I49*0.65)</f>
        <v>0</v>
      </c>
      <c r="I49" s="122"/>
      <c r="J49" s="121">
        <f>G49*(1+$L$6)</f>
        <v>0</v>
      </c>
      <c r="K49" s="121">
        <f>H49*(1+$L$6)</f>
        <v>0</v>
      </c>
      <c r="L49" s="111">
        <f>+ROUND(J49+K49,2)</f>
        <v>0</v>
      </c>
      <c r="M49" s="113">
        <f>ROUND(L49*F49,2)</f>
        <v>0</v>
      </c>
      <c r="N49" s="114"/>
      <c r="O49" s="100"/>
      <c r="P49" s="123">
        <v>1.48971594158423E-2</v>
      </c>
      <c r="Q49" s="124">
        <f t="shared" si="9"/>
        <v>0</v>
      </c>
      <c r="R49" s="114"/>
      <c r="S49" s="6"/>
      <c r="T49" s="6"/>
      <c r="U49" s="6"/>
      <c r="V49" s="6"/>
      <c r="W49" s="6"/>
      <c r="X49" s="9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</row>
    <row r="50" spans="1:256" outlineLevel="1">
      <c r="A50" s="116"/>
      <c r="B50" s="68"/>
      <c r="C50" s="68"/>
      <c r="D50" s="207" t="s">
        <v>34</v>
      </c>
      <c r="E50" s="207"/>
      <c r="F50" s="207"/>
      <c r="G50" s="207"/>
      <c r="H50" s="207"/>
      <c r="I50" s="207"/>
      <c r="J50" s="207"/>
      <c r="K50" s="207"/>
      <c r="L50" s="211">
        <f>SUM(M44:M49)</f>
        <v>0</v>
      </c>
      <c r="M50" s="211"/>
      <c r="N50" s="125"/>
      <c r="O50" s="126">
        <v>1</v>
      </c>
      <c r="P50" s="123" t="s">
        <v>27</v>
      </c>
      <c r="Q50" s="127">
        <f>SUM(Q44:Q49)</f>
        <v>0</v>
      </c>
      <c r="R50" s="114"/>
      <c r="S50" s="10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</row>
    <row r="51" spans="1:256" outlineLevel="1">
      <c r="A51" s="131"/>
      <c r="B51" s="128"/>
      <c r="C51" s="61">
        <v>7</v>
      </c>
      <c r="D51" s="132" t="s">
        <v>86</v>
      </c>
      <c r="E51" s="62"/>
      <c r="F51" s="63"/>
      <c r="G51" s="64"/>
      <c r="H51" s="64"/>
      <c r="I51" s="65"/>
      <c r="J51" s="65"/>
      <c r="K51" s="65"/>
      <c r="L51" s="64"/>
      <c r="M51" s="64"/>
      <c r="N51" s="80"/>
      <c r="O51" s="60"/>
      <c r="P51" s="66" t="s">
        <v>27</v>
      </c>
      <c r="Q51" s="67"/>
      <c r="R51" s="80"/>
      <c r="S51" s="7"/>
      <c r="T51" s="7"/>
      <c r="U51" s="7"/>
      <c r="V51" s="7"/>
      <c r="W51" s="7"/>
      <c r="X51" s="8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  <c r="IS51" s="7"/>
      <c r="IT51" s="7"/>
      <c r="IU51" s="7"/>
      <c r="IV51" s="7"/>
    </row>
    <row r="52" spans="1:256" ht="25.5" outlineLevel="2">
      <c r="A52" s="109" t="s">
        <v>30</v>
      </c>
      <c r="B52" s="148">
        <v>94210</v>
      </c>
      <c r="C52" s="107" t="s">
        <v>101</v>
      </c>
      <c r="D52" s="108" t="s">
        <v>88</v>
      </c>
      <c r="E52" s="93" t="s">
        <v>33</v>
      </c>
      <c r="F52" s="160">
        <v>49.5</v>
      </c>
      <c r="G52" s="121">
        <f t="shared" ref="G52:G57" si="10">(I52*0.35)</f>
        <v>0</v>
      </c>
      <c r="H52" s="121">
        <f t="shared" ref="H52:H57" si="11">(I52*0.65)</f>
        <v>0</v>
      </c>
      <c r="I52" s="122"/>
      <c r="J52" s="121">
        <f t="shared" ref="J52:K57" si="12">G52*(1+$L$6)</f>
        <v>0</v>
      </c>
      <c r="K52" s="121">
        <f t="shared" si="12"/>
        <v>0</v>
      </c>
      <c r="L52" s="111">
        <f t="shared" ref="L52:L57" si="13">+ROUND(J52+K52,2)</f>
        <v>0</v>
      </c>
      <c r="M52" s="113">
        <f t="shared" ref="M52:M57" si="14">ROUND(L52*F52,2)</f>
        <v>0</v>
      </c>
      <c r="N52" s="114"/>
      <c r="O52" s="100"/>
      <c r="P52" s="123">
        <v>3.6373309051865602E-2</v>
      </c>
      <c r="Q52" s="124">
        <f t="shared" ref="Q52:Q57" si="15">M52*$Q$9</f>
        <v>0</v>
      </c>
      <c r="R52" s="114"/>
      <c r="S52" s="6"/>
      <c r="T52" s="6"/>
      <c r="U52" s="6"/>
      <c r="V52" s="6"/>
      <c r="W52" s="6"/>
      <c r="X52" s="9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</row>
    <row r="53" spans="1:256" ht="25.5" outlineLevel="2">
      <c r="A53" s="109" t="s">
        <v>30</v>
      </c>
      <c r="B53" s="161" t="s">
        <v>89</v>
      </c>
      <c r="C53" s="107" t="s">
        <v>103</v>
      </c>
      <c r="D53" s="98" t="s">
        <v>91</v>
      </c>
      <c r="E53" s="93" t="s">
        <v>33</v>
      </c>
      <c r="F53" s="160">
        <v>49.5</v>
      </c>
      <c r="G53" s="121">
        <f t="shared" si="10"/>
        <v>0</v>
      </c>
      <c r="H53" s="121">
        <f t="shared" si="11"/>
        <v>0</v>
      </c>
      <c r="I53" s="122"/>
      <c r="J53" s="121">
        <f t="shared" si="12"/>
        <v>0</v>
      </c>
      <c r="K53" s="121">
        <f t="shared" si="12"/>
        <v>0</v>
      </c>
      <c r="L53" s="111">
        <f t="shared" si="13"/>
        <v>0</v>
      </c>
      <c r="M53" s="113">
        <f t="shared" si="14"/>
        <v>0</v>
      </c>
      <c r="N53" s="114"/>
      <c r="O53" s="100"/>
      <c r="P53" s="123"/>
      <c r="Q53" s="124">
        <f t="shared" si="15"/>
        <v>0</v>
      </c>
      <c r="R53" s="114"/>
      <c r="S53" s="6"/>
      <c r="T53" s="6"/>
      <c r="U53" s="6"/>
      <c r="V53" s="6"/>
      <c r="W53" s="6"/>
      <c r="X53" s="9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</row>
    <row r="54" spans="1:256" ht="14.25" outlineLevel="2">
      <c r="A54" s="109" t="s">
        <v>30</v>
      </c>
      <c r="B54" s="106" t="s">
        <v>92</v>
      </c>
      <c r="C54" s="107" t="s">
        <v>105</v>
      </c>
      <c r="D54" s="162" t="s">
        <v>93</v>
      </c>
      <c r="E54" s="93" t="s">
        <v>33</v>
      </c>
      <c r="F54" s="160">
        <f>15.6+17.11</f>
        <v>32.71</v>
      </c>
      <c r="G54" s="121">
        <f t="shared" si="10"/>
        <v>0</v>
      </c>
      <c r="H54" s="121">
        <f t="shared" si="11"/>
        <v>0</v>
      </c>
      <c r="I54" s="122"/>
      <c r="J54" s="121">
        <f t="shared" si="12"/>
        <v>0</v>
      </c>
      <c r="K54" s="121">
        <f t="shared" si="12"/>
        <v>0</v>
      </c>
      <c r="L54" s="111">
        <f t="shared" si="13"/>
        <v>0</v>
      </c>
      <c r="M54" s="113">
        <f t="shared" si="14"/>
        <v>0</v>
      </c>
      <c r="N54" s="114"/>
      <c r="O54" s="100"/>
      <c r="P54" s="123"/>
      <c r="Q54" s="124">
        <f t="shared" si="15"/>
        <v>0</v>
      </c>
      <c r="R54" s="114"/>
      <c r="S54" s="6"/>
      <c r="T54" s="6"/>
      <c r="U54" s="6"/>
      <c r="V54" s="6"/>
      <c r="W54" s="6"/>
      <c r="X54" s="9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</row>
    <row r="55" spans="1:256" ht="14.25" outlineLevel="2">
      <c r="A55" s="109" t="s">
        <v>30</v>
      </c>
      <c r="B55" s="148">
        <v>96121</v>
      </c>
      <c r="C55" s="107" t="s">
        <v>108</v>
      </c>
      <c r="D55" s="162" t="s">
        <v>94</v>
      </c>
      <c r="E55" s="93" t="s">
        <v>95</v>
      </c>
      <c r="F55" s="160">
        <f>16.36+10.88</f>
        <v>27.240000000000002</v>
      </c>
      <c r="G55" s="121">
        <f t="shared" si="10"/>
        <v>0</v>
      </c>
      <c r="H55" s="121">
        <f t="shared" si="11"/>
        <v>0</v>
      </c>
      <c r="I55" s="122"/>
      <c r="J55" s="121">
        <f t="shared" si="12"/>
        <v>0</v>
      </c>
      <c r="K55" s="121">
        <f t="shared" si="12"/>
        <v>0</v>
      </c>
      <c r="L55" s="111">
        <f t="shared" si="13"/>
        <v>0</v>
      </c>
      <c r="M55" s="113">
        <f t="shared" si="14"/>
        <v>0</v>
      </c>
      <c r="N55" s="114"/>
      <c r="O55" s="100"/>
      <c r="P55" s="123"/>
      <c r="Q55" s="124">
        <f t="shared" si="15"/>
        <v>0</v>
      </c>
      <c r="R55" s="114"/>
      <c r="S55" s="6"/>
      <c r="T55" s="6"/>
      <c r="U55" s="6"/>
      <c r="V55" s="6"/>
      <c r="W55" s="6"/>
      <c r="X55" s="9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</row>
    <row r="56" spans="1:256" ht="25.5" outlineLevel="2">
      <c r="A56" s="109" t="s">
        <v>30</v>
      </c>
      <c r="B56" s="106">
        <v>40866</v>
      </c>
      <c r="C56" s="107" t="s">
        <v>267</v>
      </c>
      <c r="D56" s="108" t="s">
        <v>96</v>
      </c>
      <c r="E56" s="109" t="s">
        <v>97</v>
      </c>
      <c r="F56" s="144">
        <v>4.5999999999999996</v>
      </c>
      <c r="G56" s="121">
        <f t="shared" si="10"/>
        <v>0</v>
      </c>
      <c r="H56" s="121">
        <f t="shared" si="11"/>
        <v>0</v>
      </c>
      <c r="I56" s="122"/>
      <c r="J56" s="121">
        <f t="shared" si="12"/>
        <v>0</v>
      </c>
      <c r="K56" s="121">
        <f t="shared" si="12"/>
        <v>0</v>
      </c>
      <c r="L56" s="111">
        <f t="shared" si="13"/>
        <v>0</v>
      </c>
      <c r="M56" s="113">
        <f t="shared" si="14"/>
        <v>0</v>
      </c>
      <c r="N56" s="114"/>
      <c r="O56" s="100"/>
      <c r="P56" s="123"/>
      <c r="Q56" s="124">
        <f t="shared" si="15"/>
        <v>0</v>
      </c>
      <c r="R56" s="114"/>
      <c r="S56" s="6"/>
      <c r="T56" s="6"/>
      <c r="U56" s="6"/>
      <c r="V56" s="6"/>
      <c r="W56" s="6"/>
      <c r="X56" s="9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</row>
    <row r="57" spans="1:256" ht="14.25" outlineLevel="2">
      <c r="A57" s="109" t="s">
        <v>30</v>
      </c>
      <c r="B57" s="145">
        <v>94231</v>
      </c>
      <c r="C57" s="107" t="s">
        <v>268</v>
      </c>
      <c r="D57" s="108" t="s">
        <v>98</v>
      </c>
      <c r="E57" s="109" t="s">
        <v>95</v>
      </c>
      <c r="F57" s="144">
        <v>8.3000000000000007</v>
      </c>
      <c r="G57" s="121">
        <f t="shared" si="10"/>
        <v>0</v>
      </c>
      <c r="H57" s="121">
        <f t="shared" si="11"/>
        <v>0</v>
      </c>
      <c r="I57" s="122"/>
      <c r="J57" s="121">
        <f t="shared" si="12"/>
        <v>0</v>
      </c>
      <c r="K57" s="121">
        <f t="shared" si="12"/>
        <v>0</v>
      </c>
      <c r="L57" s="111">
        <f t="shared" si="13"/>
        <v>0</v>
      </c>
      <c r="M57" s="113">
        <f t="shared" si="14"/>
        <v>0</v>
      </c>
      <c r="N57" s="114"/>
      <c r="O57" s="100"/>
      <c r="P57" s="123" t="s">
        <v>27</v>
      </c>
      <c r="Q57" s="124">
        <f t="shared" si="15"/>
        <v>0</v>
      </c>
      <c r="R57" s="114"/>
      <c r="S57" s="6"/>
      <c r="T57" s="6"/>
      <c r="U57" s="6"/>
      <c r="V57" s="6"/>
      <c r="W57" s="6"/>
      <c r="X57" s="9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</row>
    <row r="58" spans="1:256" outlineLevel="1">
      <c r="A58" s="116"/>
      <c r="B58" s="68"/>
      <c r="C58" s="68"/>
      <c r="D58" s="207" t="s">
        <v>34</v>
      </c>
      <c r="E58" s="207"/>
      <c r="F58" s="207"/>
      <c r="G58" s="207"/>
      <c r="H58" s="207"/>
      <c r="I58" s="207"/>
      <c r="J58" s="207"/>
      <c r="K58" s="207"/>
      <c r="L58" s="211">
        <f>SUM(M52:M57)</f>
        <v>0</v>
      </c>
      <c r="M58" s="211"/>
      <c r="N58" s="125"/>
      <c r="O58" s="126">
        <v>1</v>
      </c>
      <c r="P58" s="123" t="s">
        <v>27</v>
      </c>
      <c r="Q58" s="127">
        <f>SUM(Q52:Q57)</f>
        <v>0</v>
      </c>
      <c r="R58" s="114"/>
      <c r="S58" s="10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</row>
    <row r="59" spans="1:256" outlineLevel="1">
      <c r="A59" s="131"/>
      <c r="B59" s="131"/>
      <c r="C59" s="61">
        <v>8</v>
      </c>
      <c r="D59" s="132" t="s">
        <v>99</v>
      </c>
      <c r="E59" s="131"/>
      <c r="F59" s="129"/>
      <c r="G59" s="64"/>
      <c r="H59" s="64"/>
      <c r="I59" s="65"/>
      <c r="J59" s="65"/>
      <c r="K59" s="65"/>
      <c r="L59" s="64"/>
      <c r="M59" s="64"/>
      <c r="N59" s="80"/>
      <c r="O59" s="60"/>
      <c r="P59" s="66" t="s">
        <v>27</v>
      </c>
      <c r="Q59" s="67"/>
      <c r="R59" s="80"/>
      <c r="S59" s="7"/>
      <c r="T59" s="7"/>
      <c r="U59" s="7"/>
      <c r="V59" s="7"/>
      <c r="W59" s="7"/>
      <c r="X59" s="8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</row>
    <row r="60" spans="1:256" ht="14.25" outlineLevel="2">
      <c r="A60" s="109" t="s">
        <v>30</v>
      </c>
      <c r="B60" s="145" t="s">
        <v>100</v>
      </c>
      <c r="C60" s="107" t="s">
        <v>111</v>
      </c>
      <c r="D60" s="163" t="s">
        <v>102</v>
      </c>
      <c r="E60" s="109" t="s">
        <v>33</v>
      </c>
      <c r="F60" s="144">
        <f>F37</f>
        <v>185.25600000000003</v>
      </c>
      <c r="G60" s="121">
        <f>(I60*0.35)</f>
        <v>0</v>
      </c>
      <c r="H60" s="121">
        <f>(I60*0.65)</f>
        <v>0</v>
      </c>
      <c r="I60" s="122"/>
      <c r="J60" s="121">
        <f t="shared" ref="J60:K63" si="16">G60*(1+$L$6)</f>
        <v>0</v>
      </c>
      <c r="K60" s="121">
        <f t="shared" si="16"/>
        <v>0</v>
      </c>
      <c r="L60" s="111">
        <f>+ROUND(J60+K60,2)</f>
        <v>0</v>
      </c>
      <c r="M60" s="113">
        <f>ROUND(L60*F60,2)</f>
        <v>0</v>
      </c>
      <c r="N60" s="114"/>
      <c r="O60" s="100"/>
      <c r="P60" s="123"/>
      <c r="Q60" s="124">
        <f>M60*$Q$9</f>
        <v>0</v>
      </c>
      <c r="R60" s="114"/>
      <c r="S60" s="6"/>
      <c r="T60" s="6"/>
      <c r="U60" s="6"/>
      <c r="V60" s="6"/>
      <c r="W60" s="6"/>
      <c r="X60" s="9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</row>
    <row r="61" spans="1:256" ht="30.75" customHeight="1" outlineLevel="2">
      <c r="A61" s="109" t="s">
        <v>30</v>
      </c>
      <c r="B61" s="148">
        <v>88487</v>
      </c>
      <c r="C61" s="107" t="s">
        <v>114</v>
      </c>
      <c r="D61" s="140" t="s">
        <v>240</v>
      </c>
      <c r="E61" s="93" t="s">
        <v>33</v>
      </c>
      <c r="F61" s="141">
        <f>F60</f>
        <v>185.25600000000003</v>
      </c>
      <c r="G61" s="121">
        <f>(I61*0.35)</f>
        <v>0</v>
      </c>
      <c r="H61" s="121">
        <f>(I61*0.65)</f>
        <v>0</v>
      </c>
      <c r="I61" s="122"/>
      <c r="J61" s="121">
        <f t="shared" si="16"/>
        <v>0</v>
      </c>
      <c r="K61" s="121">
        <f t="shared" si="16"/>
        <v>0</v>
      </c>
      <c r="L61" s="111">
        <f>+ROUND(J61+K61,2)</f>
        <v>0</v>
      </c>
      <c r="M61" s="113">
        <f>ROUND(L61*F61,2)</f>
        <v>0</v>
      </c>
      <c r="N61" s="114"/>
      <c r="O61" s="100"/>
      <c r="P61" s="123">
        <v>1.3188413577913401E-2</v>
      </c>
      <c r="Q61" s="124">
        <f>M61*$Q$9</f>
        <v>0</v>
      </c>
      <c r="R61" s="114"/>
      <c r="S61" s="6"/>
      <c r="T61" s="6"/>
      <c r="U61" s="6"/>
      <c r="V61" s="6"/>
      <c r="W61" s="6"/>
      <c r="X61" s="9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</row>
    <row r="62" spans="1:256" ht="14.25" outlineLevel="2">
      <c r="A62" s="109" t="s">
        <v>30</v>
      </c>
      <c r="B62" s="106" t="s">
        <v>104</v>
      </c>
      <c r="C62" s="107" t="s">
        <v>116</v>
      </c>
      <c r="D62" s="108" t="s">
        <v>106</v>
      </c>
      <c r="E62" s="109" t="s">
        <v>33</v>
      </c>
      <c r="F62" s="144">
        <f>F44+(3*3.6)</f>
        <v>12.48</v>
      </c>
      <c r="G62" s="121">
        <f>(I62*0.35)</f>
        <v>0</v>
      </c>
      <c r="H62" s="121">
        <f>(I62*0.65)</f>
        <v>0</v>
      </c>
      <c r="I62" s="122"/>
      <c r="J62" s="121">
        <f t="shared" si="16"/>
        <v>0</v>
      </c>
      <c r="K62" s="121">
        <f t="shared" si="16"/>
        <v>0</v>
      </c>
      <c r="L62" s="111">
        <f>+ROUND(J62+K62,2)</f>
        <v>0</v>
      </c>
      <c r="M62" s="113">
        <f>ROUND(L62*F62,2)</f>
        <v>0</v>
      </c>
      <c r="N62" s="114"/>
      <c r="O62" s="100"/>
      <c r="P62" s="123"/>
      <c r="Q62" s="124">
        <f>M62*$Q$9</f>
        <v>0</v>
      </c>
      <c r="R62" s="114"/>
      <c r="S62" s="6"/>
      <c r="T62" s="6"/>
      <c r="U62" s="6"/>
      <c r="V62" s="6"/>
      <c r="W62" s="6"/>
      <c r="X62" s="9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</row>
    <row r="63" spans="1:256" ht="17.25" customHeight="1" outlineLevel="2">
      <c r="A63" s="109" t="s">
        <v>30</v>
      </c>
      <c r="B63" s="106" t="s">
        <v>107</v>
      </c>
      <c r="C63" s="107" t="s">
        <v>119</v>
      </c>
      <c r="D63" s="164" t="s">
        <v>241</v>
      </c>
      <c r="E63" s="109" t="s">
        <v>33</v>
      </c>
      <c r="F63" s="144">
        <f>(F48+F49+(0.6*0.6))*2</f>
        <v>13.44</v>
      </c>
      <c r="G63" s="121">
        <f>(I63*0.35)</f>
        <v>0</v>
      </c>
      <c r="H63" s="121">
        <f>(I63*0.65)</f>
        <v>0</v>
      </c>
      <c r="I63" s="122"/>
      <c r="J63" s="121">
        <f t="shared" si="16"/>
        <v>0</v>
      </c>
      <c r="K63" s="121">
        <f t="shared" si="16"/>
        <v>0</v>
      </c>
      <c r="L63" s="111">
        <f>+ROUND(J63+K63,2)</f>
        <v>0</v>
      </c>
      <c r="M63" s="113">
        <f>ROUND(L63*F63,2)</f>
        <v>0</v>
      </c>
      <c r="N63" s="114"/>
      <c r="O63" s="100"/>
      <c r="P63" s="123"/>
      <c r="Q63" s="124">
        <f>M63*$Q$9</f>
        <v>0</v>
      </c>
      <c r="R63" s="114"/>
      <c r="S63" s="6"/>
      <c r="T63" s="6"/>
      <c r="U63" s="6"/>
      <c r="V63" s="6"/>
      <c r="W63" s="6"/>
      <c r="X63" s="9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</row>
    <row r="64" spans="1:256" outlineLevel="1">
      <c r="A64" s="116"/>
      <c r="B64" s="68"/>
      <c r="C64" s="68"/>
      <c r="D64" s="207" t="s">
        <v>34</v>
      </c>
      <c r="E64" s="207"/>
      <c r="F64" s="207"/>
      <c r="G64" s="207"/>
      <c r="H64" s="207"/>
      <c r="I64" s="207"/>
      <c r="J64" s="207"/>
      <c r="K64" s="207"/>
      <c r="L64" s="211">
        <f>SUM(M60:M63)</f>
        <v>0</v>
      </c>
      <c r="M64" s="211"/>
      <c r="N64" s="125"/>
      <c r="O64" s="126">
        <v>1</v>
      </c>
      <c r="P64" s="123" t="s">
        <v>27</v>
      </c>
      <c r="Q64" s="127">
        <f>SUM(Q60:Q63)</f>
        <v>0</v>
      </c>
      <c r="R64" s="114"/>
      <c r="S64" s="10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  <c r="IU64" s="11"/>
      <c r="IV64" s="11"/>
    </row>
    <row r="65" spans="1:256" outlineLevel="1">
      <c r="A65" s="60"/>
      <c r="B65" s="128"/>
      <c r="C65" s="61">
        <v>9</v>
      </c>
      <c r="D65" s="132" t="s">
        <v>109</v>
      </c>
      <c r="E65" s="131"/>
      <c r="F65" s="129"/>
      <c r="G65" s="64"/>
      <c r="H65" s="64"/>
      <c r="I65" s="129"/>
      <c r="J65" s="65"/>
      <c r="K65" s="65"/>
      <c r="L65" s="64"/>
      <c r="M65" s="64"/>
      <c r="N65" s="80"/>
      <c r="O65" s="60"/>
      <c r="P65" s="66" t="s">
        <v>27</v>
      </c>
      <c r="Q65" s="67"/>
      <c r="R65" s="80"/>
      <c r="S65" s="7"/>
      <c r="T65" s="7"/>
      <c r="U65" s="7"/>
      <c r="V65" s="7"/>
      <c r="W65" s="7"/>
      <c r="X65" s="8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  <c r="IR65" s="7"/>
      <c r="IS65" s="7"/>
      <c r="IT65" s="7"/>
      <c r="IU65" s="7"/>
      <c r="IV65" s="7"/>
    </row>
    <row r="66" spans="1:256" ht="14.25" outlineLevel="2">
      <c r="A66" s="145" t="s">
        <v>30</v>
      </c>
      <c r="B66" s="106" t="s">
        <v>110</v>
      </c>
      <c r="C66" s="117" t="s">
        <v>165</v>
      </c>
      <c r="D66" s="165" t="s">
        <v>112</v>
      </c>
      <c r="E66" s="145" t="s">
        <v>97</v>
      </c>
      <c r="F66" s="166">
        <v>7</v>
      </c>
      <c r="G66" s="121">
        <f t="shared" ref="G66:G93" si="17">(I66*0.35)</f>
        <v>0</v>
      </c>
      <c r="H66" s="121">
        <f t="shared" ref="H66:H93" si="18">(I66*0.65)</f>
        <v>0</v>
      </c>
      <c r="I66" s="122"/>
      <c r="J66" s="121">
        <f t="shared" ref="J66:J93" si="19">G66*(1+$L$6)</f>
        <v>0</v>
      </c>
      <c r="K66" s="121">
        <f t="shared" ref="K66:K93" si="20">H66*(1+$L$6)</f>
        <v>0</v>
      </c>
      <c r="L66" s="111">
        <f t="shared" ref="L66:L93" si="21">+ROUND(J66+K66,2)</f>
        <v>0</v>
      </c>
      <c r="M66" s="113">
        <f t="shared" ref="M66:M93" si="22">ROUND(L66*F66,2)</f>
        <v>0</v>
      </c>
      <c r="N66" s="114"/>
      <c r="O66" s="100"/>
      <c r="P66" s="123" t="s">
        <v>27</v>
      </c>
      <c r="Q66" s="124">
        <f t="shared" ref="Q66:Q93" si="23">M66*$Q$9</f>
        <v>0</v>
      </c>
      <c r="R66" s="114"/>
      <c r="S66" s="6"/>
      <c r="T66" s="6"/>
      <c r="U66" s="6"/>
      <c r="V66" s="6"/>
      <c r="W66" s="6"/>
      <c r="X66" s="9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</row>
    <row r="67" spans="1:256" ht="14.25" outlineLevel="2">
      <c r="A67" s="145" t="s">
        <v>30</v>
      </c>
      <c r="B67" s="106" t="s">
        <v>113</v>
      </c>
      <c r="C67" s="117" t="s">
        <v>167</v>
      </c>
      <c r="D67" s="165" t="s">
        <v>115</v>
      </c>
      <c r="E67" s="145" t="s">
        <v>97</v>
      </c>
      <c r="F67" s="166">
        <v>4</v>
      </c>
      <c r="G67" s="121">
        <f t="shared" si="17"/>
        <v>0</v>
      </c>
      <c r="H67" s="121">
        <f t="shared" si="18"/>
        <v>0</v>
      </c>
      <c r="I67" s="122"/>
      <c r="J67" s="121">
        <f t="shared" si="19"/>
        <v>0</v>
      </c>
      <c r="K67" s="121">
        <f t="shared" si="20"/>
        <v>0</v>
      </c>
      <c r="L67" s="111">
        <f t="shared" si="21"/>
        <v>0</v>
      </c>
      <c r="M67" s="113">
        <f t="shared" si="22"/>
        <v>0</v>
      </c>
      <c r="N67" s="114"/>
      <c r="O67" s="100"/>
      <c r="P67" s="123" t="s">
        <v>27</v>
      </c>
      <c r="Q67" s="124">
        <f t="shared" si="23"/>
        <v>0</v>
      </c>
      <c r="R67" s="114"/>
      <c r="S67" s="6"/>
      <c r="T67" s="6"/>
      <c r="U67" s="6"/>
      <c r="V67" s="6"/>
      <c r="W67" s="6"/>
      <c r="X67" s="9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</row>
    <row r="68" spans="1:256" ht="14.25" outlineLevel="2">
      <c r="A68" s="145" t="s">
        <v>30</v>
      </c>
      <c r="B68" s="106" t="s">
        <v>110</v>
      </c>
      <c r="C68" s="117" t="s">
        <v>269</v>
      </c>
      <c r="D68" s="165" t="s">
        <v>117</v>
      </c>
      <c r="E68" s="145" t="s">
        <v>97</v>
      </c>
      <c r="F68" s="166">
        <v>3.5</v>
      </c>
      <c r="G68" s="121">
        <f t="shared" si="17"/>
        <v>0</v>
      </c>
      <c r="H68" s="121">
        <f t="shared" si="18"/>
        <v>0</v>
      </c>
      <c r="I68" s="122"/>
      <c r="J68" s="121">
        <f t="shared" si="19"/>
        <v>0</v>
      </c>
      <c r="K68" s="121">
        <f t="shared" si="20"/>
        <v>0</v>
      </c>
      <c r="L68" s="111">
        <f t="shared" si="21"/>
        <v>0</v>
      </c>
      <c r="M68" s="113">
        <f t="shared" si="22"/>
        <v>0</v>
      </c>
      <c r="N68" s="114"/>
      <c r="O68" s="100"/>
      <c r="P68" s="123" t="s">
        <v>27</v>
      </c>
      <c r="Q68" s="124">
        <f t="shared" si="23"/>
        <v>0</v>
      </c>
      <c r="R68" s="114"/>
      <c r="S68" s="6"/>
      <c r="T68" s="6"/>
      <c r="U68" s="6"/>
      <c r="V68" s="6"/>
      <c r="W68" s="6"/>
      <c r="X68" s="9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</row>
    <row r="69" spans="1:256" ht="14.25" outlineLevel="2">
      <c r="A69" s="145" t="s">
        <v>30</v>
      </c>
      <c r="B69" s="106" t="s">
        <v>118</v>
      </c>
      <c r="C69" s="117" t="s">
        <v>270</v>
      </c>
      <c r="D69" s="165" t="s">
        <v>120</v>
      </c>
      <c r="E69" s="145" t="s">
        <v>97</v>
      </c>
      <c r="F69" s="166">
        <v>25</v>
      </c>
      <c r="G69" s="121">
        <f t="shared" si="17"/>
        <v>0</v>
      </c>
      <c r="H69" s="121">
        <f t="shared" si="18"/>
        <v>0</v>
      </c>
      <c r="I69" s="122"/>
      <c r="J69" s="121">
        <f t="shared" si="19"/>
        <v>0</v>
      </c>
      <c r="K69" s="121">
        <f t="shared" si="20"/>
        <v>0</v>
      </c>
      <c r="L69" s="111">
        <f t="shared" si="21"/>
        <v>0</v>
      </c>
      <c r="M69" s="113">
        <f t="shared" si="22"/>
        <v>0</v>
      </c>
      <c r="N69" s="114"/>
      <c r="O69" s="100"/>
      <c r="P69" s="123"/>
      <c r="Q69" s="124">
        <f t="shared" si="23"/>
        <v>0</v>
      </c>
      <c r="R69" s="114"/>
      <c r="S69" s="6"/>
      <c r="T69" s="6"/>
      <c r="U69" s="6"/>
      <c r="V69" s="6"/>
      <c r="W69" s="6"/>
      <c r="X69" s="9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</row>
    <row r="70" spans="1:256" ht="14.25" outlineLevel="2">
      <c r="A70" s="145" t="s">
        <v>30</v>
      </c>
      <c r="B70" s="106" t="s">
        <v>121</v>
      </c>
      <c r="C70" s="117" t="s">
        <v>271</v>
      </c>
      <c r="D70" s="165" t="s">
        <v>122</v>
      </c>
      <c r="E70" s="145" t="s">
        <v>123</v>
      </c>
      <c r="F70" s="166">
        <v>10</v>
      </c>
      <c r="G70" s="121">
        <f t="shared" si="17"/>
        <v>0</v>
      </c>
      <c r="H70" s="121">
        <f t="shared" si="18"/>
        <v>0</v>
      </c>
      <c r="I70" s="122"/>
      <c r="J70" s="121">
        <f t="shared" si="19"/>
        <v>0</v>
      </c>
      <c r="K70" s="121">
        <f t="shared" si="20"/>
        <v>0</v>
      </c>
      <c r="L70" s="111">
        <f t="shared" si="21"/>
        <v>0</v>
      </c>
      <c r="M70" s="113">
        <f t="shared" si="22"/>
        <v>0</v>
      </c>
      <c r="N70" s="114"/>
      <c r="O70" s="100"/>
      <c r="P70" s="123" t="s">
        <v>27</v>
      </c>
      <c r="Q70" s="124">
        <f t="shared" si="23"/>
        <v>0</v>
      </c>
      <c r="R70" s="114"/>
      <c r="S70" s="6"/>
      <c r="T70" s="6"/>
      <c r="U70" s="6"/>
      <c r="V70" s="6"/>
      <c r="W70" s="6"/>
      <c r="X70" s="9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</row>
    <row r="71" spans="1:256" ht="14.25" outlineLevel="2">
      <c r="A71" s="145" t="s">
        <v>30</v>
      </c>
      <c r="B71" s="106" t="s">
        <v>124</v>
      </c>
      <c r="C71" s="117" t="s">
        <v>272</v>
      </c>
      <c r="D71" s="165" t="s">
        <v>125</v>
      </c>
      <c r="E71" s="145" t="s">
        <v>123</v>
      </c>
      <c r="F71" s="166">
        <v>4</v>
      </c>
      <c r="G71" s="121">
        <f t="shared" si="17"/>
        <v>0</v>
      </c>
      <c r="H71" s="121">
        <f t="shared" si="18"/>
        <v>0</v>
      </c>
      <c r="I71" s="122"/>
      <c r="J71" s="121">
        <f t="shared" si="19"/>
        <v>0</v>
      </c>
      <c r="K71" s="121">
        <f t="shared" si="20"/>
        <v>0</v>
      </c>
      <c r="L71" s="111">
        <f t="shared" si="21"/>
        <v>0</v>
      </c>
      <c r="M71" s="113">
        <f t="shared" si="22"/>
        <v>0</v>
      </c>
      <c r="N71" s="114"/>
      <c r="O71" s="100"/>
      <c r="P71" s="123"/>
      <c r="Q71" s="124">
        <f t="shared" si="23"/>
        <v>0</v>
      </c>
      <c r="R71" s="114"/>
      <c r="S71" s="6"/>
      <c r="T71" s="6"/>
      <c r="U71" s="6"/>
      <c r="V71" s="6"/>
      <c r="W71" s="6"/>
      <c r="X71" s="9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</row>
    <row r="72" spans="1:256" ht="14.25" outlineLevel="2">
      <c r="A72" s="145" t="s">
        <v>30</v>
      </c>
      <c r="B72" s="106" t="s">
        <v>126</v>
      </c>
      <c r="C72" s="117" t="s">
        <v>273</v>
      </c>
      <c r="D72" s="165" t="s">
        <v>127</v>
      </c>
      <c r="E72" s="145" t="s">
        <v>123</v>
      </c>
      <c r="F72" s="166">
        <v>2</v>
      </c>
      <c r="G72" s="121">
        <f t="shared" si="17"/>
        <v>0</v>
      </c>
      <c r="H72" s="121">
        <f t="shared" si="18"/>
        <v>0</v>
      </c>
      <c r="I72" s="122"/>
      <c r="J72" s="121">
        <f t="shared" si="19"/>
        <v>0</v>
      </c>
      <c r="K72" s="121">
        <f t="shared" si="20"/>
        <v>0</v>
      </c>
      <c r="L72" s="111">
        <f t="shared" si="21"/>
        <v>0</v>
      </c>
      <c r="M72" s="113">
        <f t="shared" si="22"/>
        <v>0</v>
      </c>
      <c r="N72" s="114"/>
      <c r="O72" s="100"/>
      <c r="P72" s="123" t="s">
        <v>27</v>
      </c>
      <c r="Q72" s="124">
        <f t="shared" si="23"/>
        <v>0</v>
      </c>
      <c r="R72" s="114"/>
      <c r="S72" s="6"/>
      <c r="T72" s="6"/>
      <c r="U72" s="6"/>
      <c r="V72" s="6"/>
      <c r="W72" s="6"/>
      <c r="X72" s="9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</row>
    <row r="73" spans="1:256" ht="14.25" outlineLevel="2">
      <c r="A73" s="145" t="s">
        <v>30</v>
      </c>
      <c r="B73" s="106" t="s">
        <v>128</v>
      </c>
      <c r="C73" s="117" t="s">
        <v>274</v>
      </c>
      <c r="D73" s="165" t="s">
        <v>129</v>
      </c>
      <c r="E73" s="145" t="s">
        <v>123</v>
      </c>
      <c r="F73" s="166">
        <v>4</v>
      </c>
      <c r="G73" s="121">
        <f t="shared" si="17"/>
        <v>0</v>
      </c>
      <c r="H73" s="121">
        <f t="shared" si="18"/>
        <v>0</v>
      </c>
      <c r="I73" s="122"/>
      <c r="J73" s="121">
        <f t="shared" si="19"/>
        <v>0</v>
      </c>
      <c r="K73" s="121">
        <f t="shared" si="20"/>
        <v>0</v>
      </c>
      <c r="L73" s="111">
        <f t="shared" si="21"/>
        <v>0</v>
      </c>
      <c r="M73" s="113">
        <f t="shared" si="22"/>
        <v>0</v>
      </c>
      <c r="N73" s="114"/>
      <c r="O73" s="100"/>
      <c r="P73" s="123"/>
      <c r="Q73" s="124">
        <f t="shared" si="23"/>
        <v>0</v>
      </c>
      <c r="R73" s="114"/>
      <c r="S73" s="6"/>
      <c r="T73" s="6"/>
      <c r="U73" s="6"/>
      <c r="V73" s="6"/>
      <c r="W73" s="6"/>
      <c r="X73" s="9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</row>
    <row r="74" spans="1:256" ht="14.25" outlineLevel="2">
      <c r="A74" s="145" t="s">
        <v>30</v>
      </c>
      <c r="B74" s="106" t="s">
        <v>130</v>
      </c>
      <c r="C74" s="117" t="s">
        <v>275</v>
      </c>
      <c r="D74" s="165" t="s">
        <v>131</v>
      </c>
      <c r="E74" s="145" t="s">
        <v>123</v>
      </c>
      <c r="F74" s="166">
        <v>2</v>
      </c>
      <c r="G74" s="121">
        <f t="shared" si="17"/>
        <v>0</v>
      </c>
      <c r="H74" s="121">
        <f t="shared" si="18"/>
        <v>0</v>
      </c>
      <c r="I74" s="122"/>
      <c r="J74" s="121">
        <f t="shared" si="19"/>
        <v>0</v>
      </c>
      <c r="K74" s="121">
        <f t="shared" si="20"/>
        <v>0</v>
      </c>
      <c r="L74" s="111">
        <f t="shared" si="21"/>
        <v>0</v>
      </c>
      <c r="M74" s="113">
        <f t="shared" si="22"/>
        <v>0</v>
      </c>
      <c r="N74" s="114"/>
      <c r="O74" s="100"/>
      <c r="P74" s="123" t="s">
        <v>27</v>
      </c>
      <c r="Q74" s="124">
        <f t="shared" si="23"/>
        <v>0</v>
      </c>
      <c r="R74" s="114"/>
      <c r="S74" s="6"/>
      <c r="T74" s="6"/>
      <c r="U74" s="6"/>
      <c r="V74" s="6"/>
      <c r="W74" s="6"/>
      <c r="X74" s="9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</row>
    <row r="75" spans="1:256" ht="14.25" outlineLevel="2">
      <c r="A75" s="145" t="s">
        <v>30</v>
      </c>
      <c r="B75" s="106" t="s">
        <v>132</v>
      </c>
      <c r="C75" s="117" t="s">
        <v>276</v>
      </c>
      <c r="D75" s="165" t="s">
        <v>133</v>
      </c>
      <c r="E75" s="145" t="s">
        <v>123</v>
      </c>
      <c r="F75" s="166">
        <v>2</v>
      </c>
      <c r="G75" s="121">
        <f t="shared" si="17"/>
        <v>0</v>
      </c>
      <c r="H75" s="121">
        <f t="shared" si="18"/>
        <v>0</v>
      </c>
      <c r="I75" s="122"/>
      <c r="J75" s="121">
        <f t="shared" si="19"/>
        <v>0</v>
      </c>
      <c r="K75" s="121">
        <f t="shared" si="20"/>
        <v>0</v>
      </c>
      <c r="L75" s="111">
        <f t="shared" si="21"/>
        <v>0</v>
      </c>
      <c r="M75" s="113">
        <f t="shared" si="22"/>
        <v>0</v>
      </c>
      <c r="N75" s="114"/>
      <c r="O75" s="100"/>
      <c r="P75" s="123" t="s">
        <v>27</v>
      </c>
      <c r="Q75" s="124">
        <f t="shared" si="23"/>
        <v>0</v>
      </c>
      <c r="R75" s="114"/>
      <c r="S75" s="6"/>
      <c r="T75" s="6"/>
      <c r="U75" s="6"/>
      <c r="V75" s="6"/>
      <c r="W75" s="6"/>
      <c r="X75" s="9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</row>
    <row r="76" spans="1:256" ht="14.25" outlineLevel="2">
      <c r="A76" s="145" t="s">
        <v>30</v>
      </c>
      <c r="B76" s="106" t="s">
        <v>134</v>
      </c>
      <c r="C76" s="117" t="s">
        <v>277</v>
      </c>
      <c r="D76" s="165" t="s">
        <v>135</v>
      </c>
      <c r="E76" s="145" t="s">
        <v>123</v>
      </c>
      <c r="F76" s="166">
        <v>3</v>
      </c>
      <c r="G76" s="121">
        <f t="shared" si="17"/>
        <v>0</v>
      </c>
      <c r="H76" s="121">
        <f t="shared" si="18"/>
        <v>0</v>
      </c>
      <c r="I76" s="122"/>
      <c r="J76" s="121">
        <f t="shared" si="19"/>
        <v>0</v>
      </c>
      <c r="K76" s="121">
        <f t="shared" si="20"/>
        <v>0</v>
      </c>
      <c r="L76" s="111">
        <f t="shared" si="21"/>
        <v>0</v>
      </c>
      <c r="M76" s="113">
        <f t="shared" si="22"/>
        <v>0</v>
      </c>
      <c r="N76" s="114"/>
      <c r="O76" s="100"/>
      <c r="P76" s="123" t="s">
        <v>27</v>
      </c>
      <c r="Q76" s="124">
        <f t="shared" si="23"/>
        <v>0</v>
      </c>
      <c r="R76" s="114"/>
      <c r="S76" s="6"/>
      <c r="T76" s="6"/>
      <c r="U76" s="6"/>
      <c r="V76" s="6"/>
      <c r="W76" s="6"/>
      <c r="X76" s="9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</row>
    <row r="77" spans="1:256" ht="25.5" outlineLevel="2">
      <c r="A77" s="145" t="s">
        <v>30</v>
      </c>
      <c r="B77" s="106" t="s">
        <v>136</v>
      </c>
      <c r="C77" s="117" t="s">
        <v>278</v>
      </c>
      <c r="D77" s="164" t="s">
        <v>137</v>
      </c>
      <c r="E77" s="145" t="s">
        <v>97</v>
      </c>
      <c r="F77" s="166">
        <v>18.25</v>
      </c>
      <c r="G77" s="121">
        <f t="shared" si="17"/>
        <v>0</v>
      </c>
      <c r="H77" s="121">
        <f t="shared" si="18"/>
        <v>0</v>
      </c>
      <c r="I77" s="122"/>
      <c r="J77" s="121">
        <f t="shared" si="19"/>
        <v>0</v>
      </c>
      <c r="K77" s="121">
        <f t="shared" si="20"/>
        <v>0</v>
      </c>
      <c r="L77" s="111">
        <f t="shared" si="21"/>
        <v>0</v>
      </c>
      <c r="M77" s="113">
        <f t="shared" si="22"/>
        <v>0</v>
      </c>
      <c r="N77" s="114"/>
      <c r="O77" s="100"/>
      <c r="P77" s="123"/>
      <c r="Q77" s="124">
        <f t="shared" si="23"/>
        <v>0</v>
      </c>
      <c r="R77" s="114"/>
      <c r="S77" s="6"/>
      <c r="T77" s="6"/>
      <c r="U77" s="6"/>
      <c r="V77" s="6"/>
      <c r="W77" s="6"/>
      <c r="X77" s="9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</row>
    <row r="78" spans="1:256" ht="14.25" outlineLevel="2">
      <c r="A78" s="145" t="s">
        <v>30</v>
      </c>
      <c r="B78" s="106" t="s">
        <v>139</v>
      </c>
      <c r="C78" s="117" t="s">
        <v>279</v>
      </c>
      <c r="D78" s="165" t="s">
        <v>140</v>
      </c>
      <c r="E78" s="145" t="s">
        <v>123</v>
      </c>
      <c r="F78" s="166">
        <v>2</v>
      </c>
      <c r="G78" s="121">
        <f t="shared" si="17"/>
        <v>0</v>
      </c>
      <c r="H78" s="121">
        <f t="shared" si="18"/>
        <v>0</v>
      </c>
      <c r="I78" s="122"/>
      <c r="J78" s="121">
        <f t="shared" si="19"/>
        <v>0</v>
      </c>
      <c r="K78" s="121">
        <f t="shared" si="20"/>
        <v>0</v>
      </c>
      <c r="L78" s="111">
        <f t="shared" si="21"/>
        <v>0</v>
      </c>
      <c r="M78" s="113">
        <f t="shared" si="22"/>
        <v>0</v>
      </c>
      <c r="N78" s="114"/>
      <c r="O78" s="100"/>
      <c r="P78" s="123" t="s">
        <v>27</v>
      </c>
      <c r="Q78" s="124">
        <f t="shared" si="23"/>
        <v>0</v>
      </c>
      <c r="R78" s="114"/>
      <c r="S78" s="6"/>
      <c r="T78" s="6"/>
      <c r="U78" s="6"/>
      <c r="V78" s="6"/>
      <c r="W78" s="6"/>
      <c r="X78" s="9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</row>
    <row r="79" spans="1:256" ht="14.25" outlineLevel="2">
      <c r="A79" s="145" t="s">
        <v>30</v>
      </c>
      <c r="B79" s="106" t="s">
        <v>141</v>
      </c>
      <c r="C79" s="117" t="s">
        <v>280</v>
      </c>
      <c r="D79" s="165" t="s">
        <v>142</v>
      </c>
      <c r="E79" s="145" t="s">
        <v>123</v>
      </c>
      <c r="F79" s="166">
        <v>10</v>
      </c>
      <c r="G79" s="121">
        <f t="shared" si="17"/>
        <v>0</v>
      </c>
      <c r="H79" s="121">
        <f t="shared" si="18"/>
        <v>0</v>
      </c>
      <c r="I79" s="122"/>
      <c r="J79" s="121">
        <f t="shared" si="19"/>
        <v>0</v>
      </c>
      <c r="K79" s="121">
        <f t="shared" si="20"/>
        <v>0</v>
      </c>
      <c r="L79" s="111">
        <f t="shared" si="21"/>
        <v>0</v>
      </c>
      <c r="M79" s="113">
        <f t="shared" si="22"/>
        <v>0</v>
      </c>
      <c r="N79" s="114"/>
      <c r="O79" s="100"/>
      <c r="P79" s="123" t="s">
        <v>27</v>
      </c>
      <c r="Q79" s="124">
        <f t="shared" si="23"/>
        <v>0</v>
      </c>
      <c r="R79" s="114"/>
      <c r="S79" s="6"/>
      <c r="T79" s="6"/>
      <c r="U79" s="6"/>
      <c r="V79" s="6"/>
      <c r="W79" s="6"/>
      <c r="X79" s="9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</row>
    <row r="80" spans="1:256" ht="14.25" outlineLevel="2">
      <c r="A80" s="145" t="s">
        <v>30</v>
      </c>
      <c r="B80" s="106" t="s">
        <v>143</v>
      </c>
      <c r="C80" s="117" t="s">
        <v>281</v>
      </c>
      <c r="D80" s="165" t="s">
        <v>144</v>
      </c>
      <c r="E80" s="145" t="s">
        <v>123</v>
      </c>
      <c r="F80" s="166">
        <v>6</v>
      </c>
      <c r="G80" s="121">
        <f t="shared" si="17"/>
        <v>0</v>
      </c>
      <c r="H80" s="121">
        <f t="shared" si="18"/>
        <v>0</v>
      </c>
      <c r="I80" s="122"/>
      <c r="J80" s="121">
        <f t="shared" si="19"/>
        <v>0</v>
      </c>
      <c r="K80" s="121">
        <f t="shared" si="20"/>
        <v>0</v>
      </c>
      <c r="L80" s="111">
        <f t="shared" si="21"/>
        <v>0</v>
      </c>
      <c r="M80" s="113">
        <f t="shared" si="22"/>
        <v>0</v>
      </c>
      <c r="N80" s="114"/>
      <c r="O80" s="100"/>
      <c r="P80" s="123" t="s">
        <v>27</v>
      </c>
      <c r="Q80" s="124">
        <f t="shared" si="23"/>
        <v>0</v>
      </c>
      <c r="R80" s="114"/>
      <c r="S80" s="6"/>
      <c r="T80" s="6"/>
      <c r="U80" s="6"/>
      <c r="V80" s="6"/>
      <c r="W80" s="6"/>
      <c r="X80" s="9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</row>
    <row r="81" spans="1:256" ht="14.25" outlineLevel="2">
      <c r="A81" s="145" t="s">
        <v>30</v>
      </c>
      <c r="B81" s="106">
        <v>7138</v>
      </c>
      <c r="C81" s="117" t="s">
        <v>282</v>
      </c>
      <c r="D81" s="165" t="s">
        <v>145</v>
      </c>
      <c r="E81" s="145" t="s">
        <v>123</v>
      </c>
      <c r="F81" s="166">
        <v>4</v>
      </c>
      <c r="G81" s="121">
        <f t="shared" si="17"/>
        <v>0</v>
      </c>
      <c r="H81" s="121">
        <f t="shared" si="18"/>
        <v>0</v>
      </c>
      <c r="I81" s="122"/>
      <c r="J81" s="121">
        <f t="shared" si="19"/>
        <v>0</v>
      </c>
      <c r="K81" s="121">
        <f t="shared" si="20"/>
        <v>0</v>
      </c>
      <c r="L81" s="111">
        <f t="shared" si="21"/>
        <v>0</v>
      </c>
      <c r="M81" s="113">
        <f t="shared" si="22"/>
        <v>0</v>
      </c>
      <c r="N81" s="114"/>
      <c r="O81" s="100"/>
      <c r="P81" s="123" t="s">
        <v>27</v>
      </c>
      <c r="Q81" s="124">
        <f t="shared" si="23"/>
        <v>0</v>
      </c>
      <c r="R81" s="114"/>
      <c r="S81" s="6"/>
      <c r="T81" s="6"/>
      <c r="U81" s="6"/>
      <c r="V81" s="6"/>
      <c r="W81" s="6"/>
      <c r="X81" s="9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</row>
    <row r="82" spans="1:256" ht="14.25" outlineLevel="2">
      <c r="A82" s="145" t="s">
        <v>30</v>
      </c>
      <c r="B82" s="106">
        <v>3855</v>
      </c>
      <c r="C82" s="117" t="s">
        <v>283</v>
      </c>
      <c r="D82" s="165" t="s">
        <v>146</v>
      </c>
      <c r="E82" s="145" t="s">
        <v>123</v>
      </c>
      <c r="F82" s="166">
        <v>3</v>
      </c>
      <c r="G82" s="121">
        <f t="shared" si="17"/>
        <v>0</v>
      </c>
      <c r="H82" s="121">
        <f t="shared" si="18"/>
        <v>0</v>
      </c>
      <c r="I82" s="122"/>
      <c r="J82" s="121">
        <f t="shared" si="19"/>
        <v>0</v>
      </c>
      <c r="K82" s="121">
        <f t="shared" si="20"/>
        <v>0</v>
      </c>
      <c r="L82" s="111">
        <f t="shared" si="21"/>
        <v>0</v>
      </c>
      <c r="M82" s="113">
        <f t="shared" si="22"/>
        <v>0</v>
      </c>
      <c r="N82" s="114"/>
      <c r="O82" s="100"/>
      <c r="P82" s="123" t="s">
        <v>27</v>
      </c>
      <c r="Q82" s="124">
        <f t="shared" si="23"/>
        <v>0</v>
      </c>
      <c r="R82" s="114"/>
      <c r="S82" s="6"/>
      <c r="T82" s="6"/>
      <c r="U82" s="6"/>
      <c r="V82" s="6"/>
      <c r="W82" s="6"/>
      <c r="X82" s="9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</row>
    <row r="83" spans="1:256" ht="14.25" outlineLevel="2">
      <c r="A83" s="145" t="s">
        <v>30</v>
      </c>
      <c r="B83" s="106" t="s">
        <v>147</v>
      </c>
      <c r="C83" s="117" t="s">
        <v>284</v>
      </c>
      <c r="D83" s="165" t="s">
        <v>148</v>
      </c>
      <c r="E83" s="145" t="s">
        <v>123</v>
      </c>
      <c r="F83" s="166">
        <v>5</v>
      </c>
      <c r="G83" s="121">
        <f t="shared" si="17"/>
        <v>0</v>
      </c>
      <c r="H83" s="121">
        <f t="shared" si="18"/>
        <v>0</v>
      </c>
      <c r="I83" s="122"/>
      <c r="J83" s="121">
        <f t="shared" si="19"/>
        <v>0</v>
      </c>
      <c r="K83" s="121">
        <f t="shared" si="20"/>
        <v>0</v>
      </c>
      <c r="L83" s="111">
        <f t="shared" si="21"/>
        <v>0</v>
      </c>
      <c r="M83" s="113">
        <f t="shared" si="22"/>
        <v>0</v>
      </c>
      <c r="N83" s="114"/>
      <c r="O83" s="100"/>
      <c r="P83" s="123" t="s">
        <v>27</v>
      </c>
      <c r="Q83" s="124">
        <f t="shared" si="23"/>
        <v>0</v>
      </c>
      <c r="R83" s="114"/>
      <c r="S83" s="6"/>
      <c r="T83" s="6"/>
      <c r="U83" s="6"/>
      <c r="V83" s="6"/>
      <c r="W83" s="6"/>
      <c r="X83" s="9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</row>
    <row r="84" spans="1:256" ht="14.25" outlineLevel="2">
      <c r="A84" s="145" t="s">
        <v>30</v>
      </c>
      <c r="B84" s="106">
        <v>4895</v>
      </c>
      <c r="C84" s="117" t="s">
        <v>285</v>
      </c>
      <c r="D84" s="165" t="s">
        <v>149</v>
      </c>
      <c r="E84" s="145" t="s">
        <v>123</v>
      </c>
      <c r="F84" s="166">
        <v>5</v>
      </c>
      <c r="G84" s="121">
        <f t="shared" si="17"/>
        <v>0</v>
      </c>
      <c r="H84" s="121">
        <f t="shared" si="18"/>
        <v>0</v>
      </c>
      <c r="I84" s="122"/>
      <c r="J84" s="121">
        <f t="shared" si="19"/>
        <v>0</v>
      </c>
      <c r="K84" s="121">
        <f t="shared" si="20"/>
        <v>0</v>
      </c>
      <c r="L84" s="111">
        <f t="shared" si="21"/>
        <v>0</v>
      </c>
      <c r="M84" s="113">
        <f t="shared" si="22"/>
        <v>0</v>
      </c>
      <c r="N84" s="114"/>
      <c r="O84" s="100"/>
      <c r="P84" s="123" t="s">
        <v>27</v>
      </c>
      <c r="Q84" s="124">
        <f t="shared" si="23"/>
        <v>0</v>
      </c>
      <c r="R84" s="114"/>
      <c r="S84" s="6"/>
      <c r="T84" s="6"/>
      <c r="U84" s="6"/>
      <c r="V84" s="6"/>
      <c r="W84" s="6"/>
      <c r="X84" s="9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</row>
    <row r="85" spans="1:256" ht="14.25" outlineLevel="2">
      <c r="A85" s="145" t="s">
        <v>30</v>
      </c>
      <c r="B85" s="106">
        <v>21114</v>
      </c>
      <c r="C85" s="117" t="s">
        <v>286</v>
      </c>
      <c r="D85" s="165" t="s">
        <v>150</v>
      </c>
      <c r="E85" s="145" t="s">
        <v>123</v>
      </c>
      <c r="F85" s="166">
        <v>3</v>
      </c>
      <c r="G85" s="121">
        <f t="shared" si="17"/>
        <v>0</v>
      </c>
      <c r="H85" s="121">
        <f t="shared" si="18"/>
        <v>0</v>
      </c>
      <c r="I85" s="122"/>
      <c r="J85" s="121">
        <f t="shared" si="19"/>
        <v>0</v>
      </c>
      <c r="K85" s="121">
        <f t="shared" si="20"/>
        <v>0</v>
      </c>
      <c r="L85" s="111">
        <f t="shared" si="21"/>
        <v>0</v>
      </c>
      <c r="M85" s="113">
        <f t="shared" si="22"/>
        <v>0</v>
      </c>
      <c r="N85" s="114"/>
      <c r="O85" s="100"/>
      <c r="P85" s="123" t="s">
        <v>27</v>
      </c>
      <c r="Q85" s="124">
        <f t="shared" si="23"/>
        <v>0</v>
      </c>
      <c r="R85" s="114"/>
      <c r="S85" s="6"/>
      <c r="T85" s="6"/>
      <c r="U85" s="6"/>
      <c r="V85" s="6"/>
      <c r="W85" s="6"/>
      <c r="X85" s="9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</row>
    <row r="86" spans="1:256" ht="14.25" outlineLevel="2">
      <c r="A86" s="145" t="s">
        <v>30</v>
      </c>
      <c r="B86" s="106" t="s">
        <v>151</v>
      </c>
      <c r="C86" s="117" t="s">
        <v>287</v>
      </c>
      <c r="D86" s="164" t="s">
        <v>152</v>
      </c>
      <c r="E86" s="145" t="s">
        <v>138</v>
      </c>
      <c r="F86" s="166">
        <v>2</v>
      </c>
      <c r="G86" s="121">
        <f t="shared" si="17"/>
        <v>0</v>
      </c>
      <c r="H86" s="121">
        <f t="shared" si="18"/>
        <v>0</v>
      </c>
      <c r="I86" s="122"/>
      <c r="J86" s="121">
        <f t="shared" si="19"/>
        <v>0</v>
      </c>
      <c r="K86" s="121">
        <f t="shared" si="20"/>
        <v>0</v>
      </c>
      <c r="L86" s="111">
        <f t="shared" si="21"/>
        <v>0</v>
      </c>
      <c r="M86" s="113">
        <f t="shared" si="22"/>
        <v>0</v>
      </c>
      <c r="N86" s="114"/>
      <c r="O86" s="100"/>
      <c r="P86" s="123" t="s">
        <v>27</v>
      </c>
      <c r="Q86" s="124">
        <f t="shared" si="23"/>
        <v>0</v>
      </c>
      <c r="R86" s="114"/>
      <c r="S86" s="6"/>
      <c r="T86" s="6"/>
      <c r="U86" s="6"/>
      <c r="V86" s="6"/>
      <c r="W86" s="6"/>
      <c r="X86" s="9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</row>
    <row r="87" spans="1:256" ht="14.25" outlineLevel="2">
      <c r="A87" s="167" t="s">
        <v>30</v>
      </c>
      <c r="B87" s="106" t="s">
        <v>153</v>
      </c>
      <c r="C87" s="117" t="s">
        <v>288</v>
      </c>
      <c r="D87" s="165" t="s">
        <v>154</v>
      </c>
      <c r="E87" s="145" t="s">
        <v>138</v>
      </c>
      <c r="F87" s="166">
        <v>3</v>
      </c>
      <c r="G87" s="121">
        <f t="shared" si="17"/>
        <v>0</v>
      </c>
      <c r="H87" s="121">
        <f t="shared" si="18"/>
        <v>0</v>
      </c>
      <c r="I87" s="122"/>
      <c r="J87" s="121">
        <f t="shared" si="19"/>
        <v>0</v>
      </c>
      <c r="K87" s="121">
        <f t="shared" si="20"/>
        <v>0</v>
      </c>
      <c r="L87" s="111">
        <f t="shared" si="21"/>
        <v>0</v>
      </c>
      <c r="M87" s="113">
        <f t="shared" si="22"/>
        <v>0</v>
      </c>
      <c r="N87" s="114"/>
      <c r="O87" s="100"/>
      <c r="P87" s="123" t="s">
        <v>27</v>
      </c>
      <c r="Q87" s="124">
        <f t="shared" si="23"/>
        <v>0</v>
      </c>
      <c r="R87" s="114"/>
      <c r="S87" s="6"/>
      <c r="T87" s="6"/>
      <c r="U87" s="6"/>
      <c r="V87" s="6"/>
      <c r="W87" s="6"/>
      <c r="X87" s="9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</row>
    <row r="88" spans="1:256" ht="14.25" outlineLevel="2">
      <c r="A88" s="167" t="s">
        <v>30</v>
      </c>
      <c r="B88" s="106">
        <v>11709</v>
      </c>
      <c r="C88" s="117" t="s">
        <v>289</v>
      </c>
      <c r="D88" s="165" t="s">
        <v>155</v>
      </c>
      <c r="E88" s="145" t="s">
        <v>138</v>
      </c>
      <c r="F88" s="166">
        <v>2</v>
      </c>
      <c r="G88" s="121">
        <f t="shared" si="17"/>
        <v>0</v>
      </c>
      <c r="H88" s="121">
        <f t="shared" si="18"/>
        <v>0</v>
      </c>
      <c r="I88" s="122"/>
      <c r="J88" s="121">
        <f t="shared" si="19"/>
        <v>0</v>
      </c>
      <c r="K88" s="121">
        <f t="shared" si="20"/>
        <v>0</v>
      </c>
      <c r="L88" s="111">
        <f t="shared" si="21"/>
        <v>0</v>
      </c>
      <c r="M88" s="113">
        <f t="shared" si="22"/>
        <v>0</v>
      </c>
      <c r="N88" s="114"/>
      <c r="O88" s="100"/>
      <c r="P88" s="123" t="s">
        <v>27</v>
      </c>
      <c r="Q88" s="124">
        <f t="shared" si="23"/>
        <v>0</v>
      </c>
      <c r="R88" s="114"/>
      <c r="S88" s="6"/>
      <c r="T88" s="6"/>
      <c r="U88" s="6"/>
      <c r="V88" s="6"/>
      <c r="W88" s="6"/>
      <c r="X88" s="9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</row>
    <row r="89" spans="1:256" ht="14.25" outlineLevel="2">
      <c r="A89" s="167" t="s">
        <v>30</v>
      </c>
      <c r="B89" s="106" t="s">
        <v>153</v>
      </c>
      <c r="C89" s="117" t="s">
        <v>290</v>
      </c>
      <c r="D89" s="165" t="s">
        <v>156</v>
      </c>
      <c r="E89" s="145" t="s">
        <v>138</v>
      </c>
      <c r="F89" s="166">
        <v>1</v>
      </c>
      <c r="G89" s="121">
        <f t="shared" si="17"/>
        <v>0</v>
      </c>
      <c r="H89" s="121">
        <f t="shared" si="18"/>
        <v>0</v>
      </c>
      <c r="I89" s="122"/>
      <c r="J89" s="121">
        <f t="shared" si="19"/>
        <v>0</v>
      </c>
      <c r="K89" s="121">
        <f t="shared" si="20"/>
        <v>0</v>
      </c>
      <c r="L89" s="111">
        <f t="shared" si="21"/>
        <v>0</v>
      </c>
      <c r="M89" s="113">
        <f t="shared" si="22"/>
        <v>0</v>
      </c>
      <c r="N89" s="114"/>
      <c r="O89" s="100"/>
      <c r="P89" s="123" t="s">
        <v>27</v>
      </c>
      <c r="Q89" s="124">
        <f t="shared" si="23"/>
        <v>0</v>
      </c>
      <c r="R89" s="114"/>
      <c r="S89" s="6"/>
      <c r="T89" s="6"/>
      <c r="U89" s="6"/>
      <c r="V89" s="6"/>
      <c r="W89" s="6"/>
      <c r="X89" s="9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</row>
    <row r="90" spans="1:256" ht="14.25" outlineLevel="2">
      <c r="A90" s="167" t="s">
        <v>30</v>
      </c>
      <c r="B90" s="106">
        <v>3282</v>
      </c>
      <c r="C90" s="117" t="s">
        <v>291</v>
      </c>
      <c r="D90" s="165" t="s">
        <v>157</v>
      </c>
      <c r="E90" s="145" t="s">
        <v>138</v>
      </c>
      <c r="F90" s="166">
        <v>1</v>
      </c>
      <c r="G90" s="168">
        <f t="shared" si="17"/>
        <v>0</v>
      </c>
      <c r="H90" s="168">
        <f t="shared" si="18"/>
        <v>0</v>
      </c>
      <c r="I90" s="122"/>
      <c r="J90" s="121">
        <f t="shared" si="19"/>
        <v>0</v>
      </c>
      <c r="K90" s="121">
        <f t="shared" si="20"/>
        <v>0</v>
      </c>
      <c r="L90" s="111">
        <f t="shared" si="21"/>
        <v>0</v>
      </c>
      <c r="M90" s="113">
        <f t="shared" si="22"/>
        <v>0</v>
      </c>
      <c r="N90" s="114"/>
      <c r="O90" s="100"/>
      <c r="P90" s="123" t="s">
        <v>27</v>
      </c>
      <c r="Q90" s="124">
        <f t="shared" si="23"/>
        <v>0</v>
      </c>
      <c r="R90" s="114"/>
      <c r="S90" s="6"/>
      <c r="T90" s="6"/>
      <c r="U90" s="6"/>
      <c r="V90" s="6"/>
      <c r="W90" s="6"/>
      <c r="X90" s="9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</row>
    <row r="91" spans="1:256" ht="14.25" outlineLevel="2">
      <c r="A91" s="167" t="s">
        <v>30</v>
      </c>
      <c r="B91" s="106">
        <v>11871</v>
      </c>
      <c r="C91" s="117" t="s">
        <v>292</v>
      </c>
      <c r="D91" s="164" t="s">
        <v>158</v>
      </c>
      <c r="E91" s="145" t="s">
        <v>138</v>
      </c>
      <c r="F91" s="166">
        <v>1</v>
      </c>
      <c r="G91" s="168">
        <v>0</v>
      </c>
      <c r="H91" s="168">
        <v>0</v>
      </c>
      <c r="I91" s="122"/>
      <c r="J91" s="168">
        <f t="shared" si="19"/>
        <v>0</v>
      </c>
      <c r="K91" s="168">
        <f t="shared" si="20"/>
        <v>0</v>
      </c>
      <c r="L91" s="111">
        <f t="shared" ref="L91" si="24">+ROUND(J91+K91,2)</f>
        <v>0</v>
      </c>
      <c r="M91" s="113">
        <f t="shared" ref="M91" si="25">ROUND(L91*F91,2)</f>
        <v>0</v>
      </c>
      <c r="N91" s="114"/>
      <c r="O91" s="100"/>
      <c r="P91" s="123" t="s">
        <v>27</v>
      </c>
      <c r="Q91" s="124">
        <f t="shared" si="23"/>
        <v>0</v>
      </c>
      <c r="R91" s="114"/>
      <c r="S91" s="6"/>
      <c r="T91" s="6"/>
      <c r="U91" s="6"/>
      <c r="V91" s="6"/>
      <c r="W91" s="6"/>
      <c r="X91" s="9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  <row r="92" spans="1:256" ht="14.25" outlineLevel="2">
      <c r="A92" s="167" t="s">
        <v>30</v>
      </c>
      <c r="B92" s="106" t="s">
        <v>159</v>
      </c>
      <c r="C92" s="117" t="s">
        <v>293</v>
      </c>
      <c r="D92" s="163" t="s">
        <v>160</v>
      </c>
      <c r="E92" s="109" t="s">
        <v>138</v>
      </c>
      <c r="F92" s="110">
        <v>1</v>
      </c>
      <c r="G92" s="121">
        <f t="shared" si="17"/>
        <v>0</v>
      </c>
      <c r="H92" s="121">
        <f t="shared" si="18"/>
        <v>0</v>
      </c>
      <c r="I92" s="122"/>
      <c r="J92" s="121">
        <f t="shared" si="19"/>
        <v>0</v>
      </c>
      <c r="K92" s="121">
        <f t="shared" si="20"/>
        <v>0</v>
      </c>
      <c r="L92" s="111">
        <f t="shared" si="21"/>
        <v>0</v>
      </c>
      <c r="M92" s="113">
        <f t="shared" si="22"/>
        <v>0</v>
      </c>
      <c r="N92" s="114"/>
      <c r="O92" s="100"/>
      <c r="P92" s="123" t="s">
        <v>27</v>
      </c>
      <c r="Q92" s="124">
        <f t="shared" si="23"/>
        <v>0</v>
      </c>
      <c r="R92" s="114"/>
      <c r="S92" s="6"/>
      <c r="T92" s="6"/>
      <c r="U92" s="6"/>
      <c r="V92" s="6"/>
      <c r="W92" s="6"/>
      <c r="X92" s="9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  <c r="IP92" s="6"/>
      <c r="IQ92" s="6"/>
      <c r="IR92" s="6"/>
      <c r="IS92" s="6"/>
      <c r="IT92" s="6"/>
      <c r="IU92" s="6"/>
      <c r="IV92" s="6"/>
    </row>
    <row r="93" spans="1:256" ht="14.25" outlineLevel="2">
      <c r="A93" s="109" t="s">
        <v>30</v>
      </c>
      <c r="B93" s="106" t="s">
        <v>161</v>
      </c>
      <c r="C93" s="117" t="s">
        <v>294</v>
      </c>
      <c r="D93" s="163" t="s">
        <v>162</v>
      </c>
      <c r="E93" s="109" t="s">
        <v>138</v>
      </c>
      <c r="F93" s="110">
        <v>1</v>
      </c>
      <c r="G93" s="121">
        <f t="shared" si="17"/>
        <v>0</v>
      </c>
      <c r="H93" s="121">
        <f t="shared" si="18"/>
        <v>0</v>
      </c>
      <c r="I93" s="122"/>
      <c r="J93" s="121">
        <f t="shared" si="19"/>
        <v>0</v>
      </c>
      <c r="K93" s="121">
        <f t="shared" si="20"/>
        <v>0</v>
      </c>
      <c r="L93" s="111">
        <f t="shared" si="21"/>
        <v>0</v>
      </c>
      <c r="M93" s="113">
        <f t="shared" si="22"/>
        <v>0</v>
      </c>
      <c r="N93" s="114"/>
      <c r="O93" s="100"/>
      <c r="P93" s="123" t="s">
        <v>27</v>
      </c>
      <c r="Q93" s="124">
        <f t="shared" si="23"/>
        <v>0</v>
      </c>
      <c r="R93" s="114"/>
      <c r="S93" s="6"/>
      <c r="T93" s="6"/>
      <c r="U93" s="6"/>
      <c r="V93" s="6"/>
      <c r="W93" s="6"/>
      <c r="X93" s="9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  <c r="IN93" s="6"/>
      <c r="IO93" s="6"/>
      <c r="IP93" s="6"/>
      <c r="IQ93" s="6"/>
      <c r="IR93" s="6"/>
      <c r="IS93" s="6"/>
      <c r="IT93" s="6"/>
      <c r="IU93" s="6"/>
      <c r="IV93" s="6"/>
    </row>
    <row r="94" spans="1:256" outlineLevel="1">
      <c r="A94" s="116"/>
      <c r="B94" s="68"/>
      <c r="C94" s="68"/>
      <c r="D94" s="207" t="s">
        <v>34</v>
      </c>
      <c r="E94" s="207"/>
      <c r="F94" s="207"/>
      <c r="G94" s="207"/>
      <c r="H94" s="207"/>
      <c r="I94" s="207"/>
      <c r="J94" s="207"/>
      <c r="K94" s="207"/>
      <c r="L94" s="211">
        <f>SUM(M66:M93)</f>
        <v>0</v>
      </c>
      <c r="M94" s="211"/>
      <c r="N94" s="125"/>
      <c r="O94" s="126">
        <v>1</v>
      </c>
      <c r="P94" s="123" t="s">
        <v>27</v>
      </c>
      <c r="Q94" s="127">
        <f>SUM(Q66:Q93)</f>
        <v>0</v>
      </c>
      <c r="R94" s="114"/>
      <c r="S94" s="10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  <c r="HD94" s="11"/>
      <c r="HE94" s="11"/>
      <c r="HF94" s="11"/>
      <c r="HG94" s="11"/>
      <c r="HH94" s="11"/>
      <c r="HI94" s="11"/>
      <c r="HJ94" s="11"/>
      <c r="HK94" s="11"/>
      <c r="HL94" s="11"/>
      <c r="HM94" s="11"/>
      <c r="HN94" s="11"/>
      <c r="HO94" s="11"/>
      <c r="HP94" s="11"/>
      <c r="HQ94" s="11"/>
      <c r="HR94" s="11"/>
      <c r="HS94" s="11"/>
      <c r="HT94" s="11"/>
      <c r="HU94" s="11"/>
      <c r="HV94" s="11"/>
      <c r="HW94" s="11"/>
      <c r="HX94" s="11"/>
      <c r="HY94" s="11"/>
      <c r="HZ94" s="11"/>
      <c r="IA94" s="11"/>
      <c r="IB94" s="11"/>
      <c r="IC94" s="11"/>
      <c r="ID94" s="11"/>
      <c r="IE94" s="11"/>
      <c r="IF94" s="11"/>
      <c r="IG94" s="11"/>
      <c r="IH94" s="11"/>
      <c r="II94" s="11"/>
      <c r="IJ94" s="11"/>
      <c r="IK94" s="11"/>
      <c r="IL94" s="11"/>
      <c r="IM94" s="11"/>
      <c r="IN94" s="11"/>
      <c r="IO94" s="11"/>
      <c r="IP94" s="11"/>
      <c r="IQ94" s="11"/>
      <c r="IR94" s="11"/>
      <c r="IS94" s="11"/>
      <c r="IT94" s="11"/>
      <c r="IU94" s="11"/>
      <c r="IV94" s="11"/>
    </row>
    <row r="95" spans="1:256" outlineLevel="1">
      <c r="A95" s="131"/>
      <c r="B95" s="131"/>
      <c r="C95" s="61">
        <v>10</v>
      </c>
      <c r="D95" s="132" t="s">
        <v>163</v>
      </c>
      <c r="E95" s="132"/>
      <c r="F95" s="169"/>
      <c r="G95" s="64"/>
      <c r="H95" s="64"/>
      <c r="I95" s="129"/>
      <c r="J95" s="65"/>
      <c r="K95" s="65"/>
      <c r="L95" s="64"/>
      <c r="M95" s="64"/>
      <c r="N95" s="80"/>
      <c r="O95" s="60"/>
      <c r="P95" s="66" t="s">
        <v>27</v>
      </c>
      <c r="Q95" s="67"/>
      <c r="R95" s="80"/>
      <c r="S95" s="7"/>
      <c r="T95" s="7"/>
      <c r="U95" s="7"/>
      <c r="V95" s="7"/>
      <c r="W95" s="7"/>
      <c r="X95" s="8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</row>
    <row r="96" spans="1:256" ht="15.75" customHeight="1" outlineLevel="2">
      <c r="A96" s="109" t="s">
        <v>30</v>
      </c>
      <c r="B96" s="106" t="s">
        <v>164</v>
      </c>
      <c r="C96" s="117" t="s">
        <v>171</v>
      </c>
      <c r="D96" s="163" t="s">
        <v>166</v>
      </c>
      <c r="E96" s="109" t="s">
        <v>97</v>
      </c>
      <c r="F96" s="110">
        <v>12.3</v>
      </c>
      <c r="G96" s="121">
        <f>(I96*0.35)</f>
        <v>0</v>
      </c>
      <c r="H96" s="121">
        <f>(I96*0.65)</f>
        <v>0</v>
      </c>
      <c r="I96" s="122"/>
      <c r="J96" s="121">
        <f>G96*(1+$L$6)</f>
        <v>0</v>
      </c>
      <c r="K96" s="121">
        <f>H96*(1+$L$6)</f>
        <v>0</v>
      </c>
      <c r="L96" s="111">
        <f>+ROUND(J96+K96,2)</f>
        <v>0</v>
      </c>
      <c r="M96" s="113">
        <f>ROUND(L96*F96,2)</f>
        <v>0</v>
      </c>
      <c r="N96" s="114"/>
      <c r="O96" s="100"/>
      <c r="P96" s="123" t="s">
        <v>27</v>
      </c>
      <c r="Q96" s="124">
        <f>M96*$Q$9</f>
        <v>0</v>
      </c>
      <c r="R96" s="114"/>
      <c r="S96" s="6"/>
      <c r="T96" s="6"/>
      <c r="U96" s="6"/>
      <c r="V96" s="6"/>
      <c r="W96" s="6"/>
      <c r="X96" s="9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  <c r="IP96" s="6"/>
      <c r="IQ96" s="6"/>
      <c r="IR96" s="6"/>
      <c r="IS96" s="6"/>
      <c r="IT96" s="6"/>
      <c r="IU96" s="6"/>
      <c r="IV96" s="6"/>
    </row>
    <row r="97" spans="1:256" ht="15.75" customHeight="1" outlineLevel="2">
      <c r="A97" s="109" t="s">
        <v>30</v>
      </c>
      <c r="B97" s="106" t="s">
        <v>153</v>
      </c>
      <c r="C97" s="117" t="s">
        <v>173</v>
      </c>
      <c r="D97" s="108" t="s">
        <v>168</v>
      </c>
      <c r="E97" s="109" t="s">
        <v>138</v>
      </c>
      <c r="F97" s="110">
        <v>4</v>
      </c>
      <c r="G97" s="121">
        <f>(I97*0.35)</f>
        <v>0</v>
      </c>
      <c r="H97" s="121">
        <f>(I97*0.65)</f>
        <v>0</v>
      </c>
      <c r="I97" s="122"/>
      <c r="J97" s="121">
        <f>G97*(1+$L$6)</f>
        <v>0</v>
      </c>
      <c r="K97" s="121">
        <f>H97*(1+$L$6)</f>
        <v>0</v>
      </c>
      <c r="L97" s="111">
        <f>+ROUND(J97+K97,2)</f>
        <v>0</v>
      </c>
      <c r="M97" s="113">
        <f>ROUND(L97*F97,2)</f>
        <v>0</v>
      </c>
      <c r="N97" s="114"/>
      <c r="O97" s="100"/>
      <c r="P97" s="123" t="s">
        <v>27</v>
      </c>
      <c r="Q97" s="124">
        <f>M97*$Q$9</f>
        <v>0</v>
      </c>
      <c r="R97" s="114"/>
      <c r="S97" s="6"/>
      <c r="T97" s="6"/>
      <c r="U97" s="6"/>
      <c r="V97" s="6"/>
      <c r="W97" s="6"/>
      <c r="X97" s="9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</row>
    <row r="98" spans="1:256" outlineLevel="1">
      <c r="A98" s="116"/>
      <c r="B98" s="68"/>
      <c r="C98" s="68"/>
      <c r="D98" s="207" t="s">
        <v>34</v>
      </c>
      <c r="E98" s="207"/>
      <c r="F98" s="207"/>
      <c r="G98" s="207"/>
      <c r="H98" s="207"/>
      <c r="I98" s="207"/>
      <c r="J98" s="207"/>
      <c r="K98" s="207"/>
      <c r="L98" s="211">
        <f>SUM(M96:M97)</f>
        <v>0</v>
      </c>
      <c r="M98" s="211"/>
      <c r="N98" s="125"/>
      <c r="O98" s="126">
        <v>1</v>
      </c>
      <c r="P98" s="123" t="s">
        <v>27</v>
      </c>
      <c r="Q98" s="127">
        <f>SUM(Q96:Q97)</f>
        <v>0</v>
      </c>
      <c r="R98" s="114"/>
      <c r="S98" s="10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  <c r="GM98" s="11"/>
      <c r="GN98" s="11"/>
      <c r="GO98" s="11"/>
      <c r="GP98" s="11"/>
      <c r="GQ98" s="11"/>
      <c r="GR98" s="11"/>
      <c r="GS98" s="11"/>
      <c r="GT98" s="11"/>
      <c r="GU98" s="11"/>
      <c r="GV98" s="11"/>
      <c r="GW98" s="11"/>
      <c r="GX98" s="11"/>
      <c r="GY98" s="11"/>
      <c r="GZ98" s="11"/>
      <c r="HA98" s="11"/>
      <c r="HB98" s="11"/>
      <c r="HC98" s="11"/>
      <c r="HD98" s="11"/>
      <c r="HE98" s="11"/>
      <c r="HF98" s="11"/>
      <c r="HG98" s="11"/>
      <c r="HH98" s="11"/>
      <c r="HI98" s="11"/>
      <c r="HJ98" s="11"/>
      <c r="HK98" s="11"/>
      <c r="HL98" s="11"/>
      <c r="HM98" s="11"/>
      <c r="HN98" s="11"/>
      <c r="HO98" s="11"/>
      <c r="HP98" s="11"/>
      <c r="HQ98" s="11"/>
      <c r="HR98" s="11"/>
      <c r="HS98" s="11"/>
      <c r="HT98" s="11"/>
      <c r="HU98" s="11"/>
      <c r="HV98" s="11"/>
      <c r="HW98" s="11"/>
      <c r="HX98" s="11"/>
      <c r="HY98" s="11"/>
      <c r="HZ98" s="11"/>
      <c r="IA98" s="11"/>
      <c r="IB98" s="11"/>
      <c r="IC98" s="11"/>
      <c r="ID98" s="11"/>
      <c r="IE98" s="11"/>
      <c r="IF98" s="11"/>
      <c r="IG98" s="11"/>
      <c r="IH98" s="11"/>
      <c r="II98" s="11"/>
      <c r="IJ98" s="11"/>
      <c r="IK98" s="11"/>
      <c r="IL98" s="11"/>
      <c r="IM98" s="11"/>
      <c r="IN98" s="11"/>
      <c r="IO98" s="11"/>
      <c r="IP98" s="11"/>
      <c r="IQ98" s="11"/>
      <c r="IR98" s="11"/>
      <c r="IS98" s="11"/>
      <c r="IT98" s="11"/>
      <c r="IU98" s="11"/>
      <c r="IV98" s="11"/>
    </row>
    <row r="99" spans="1:256" outlineLevel="1">
      <c r="A99" s="60"/>
      <c r="B99" s="128"/>
      <c r="C99" s="61">
        <v>11</v>
      </c>
      <c r="D99" s="132" t="s">
        <v>169</v>
      </c>
      <c r="E99" s="62"/>
      <c r="F99" s="63"/>
      <c r="G99" s="64"/>
      <c r="H99" s="64"/>
      <c r="I99" s="65"/>
      <c r="J99" s="65"/>
      <c r="K99" s="65"/>
      <c r="L99" s="64"/>
      <c r="M99" s="64"/>
      <c r="N99" s="80"/>
      <c r="O99" s="60"/>
      <c r="P99" s="66" t="s">
        <v>27</v>
      </c>
      <c r="Q99" s="67"/>
      <c r="R99" s="170"/>
      <c r="S99" s="7"/>
      <c r="T99" s="7"/>
      <c r="U99" s="7"/>
      <c r="V99" s="7"/>
      <c r="W99" s="7"/>
      <c r="X99" s="8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  <c r="HW99" s="7"/>
      <c r="HX99" s="7"/>
      <c r="HY99" s="7"/>
      <c r="HZ99" s="7"/>
      <c r="IA99" s="7"/>
      <c r="IB99" s="7"/>
      <c r="IC99" s="7"/>
      <c r="ID99" s="7"/>
      <c r="IE99" s="7"/>
      <c r="IF99" s="7"/>
      <c r="IG99" s="7"/>
      <c r="IH99" s="7"/>
      <c r="II99" s="7"/>
      <c r="IJ99" s="7"/>
      <c r="IK99" s="7"/>
      <c r="IL99" s="7"/>
      <c r="IM99" s="7"/>
      <c r="IN99" s="7"/>
      <c r="IO99" s="7"/>
      <c r="IP99" s="7"/>
      <c r="IQ99" s="7"/>
      <c r="IR99" s="7"/>
      <c r="IS99" s="7"/>
      <c r="IT99" s="7"/>
      <c r="IU99" s="7"/>
      <c r="IV99" s="7"/>
    </row>
    <row r="100" spans="1:256" ht="25.5" outlineLevel="2">
      <c r="A100" s="109" t="s">
        <v>30</v>
      </c>
      <c r="B100" s="106" t="s">
        <v>170</v>
      </c>
      <c r="C100" s="107" t="s">
        <v>182</v>
      </c>
      <c r="D100" s="118" t="s">
        <v>172</v>
      </c>
      <c r="E100" s="109" t="s">
        <v>138</v>
      </c>
      <c r="F100" s="144">
        <v>1</v>
      </c>
      <c r="G100" s="121">
        <f t="shared" ref="G100:G105" si="26">(I100*0.35)</f>
        <v>0</v>
      </c>
      <c r="H100" s="121">
        <f t="shared" ref="H100:H105" si="27">(I100*0.65)</f>
        <v>0</v>
      </c>
      <c r="I100" s="122"/>
      <c r="J100" s="121">
        <f t="shared" ref="J100:K105" si="28">G100*(1+$L$6)</f>
        <v>0</v>
      </c>
      <c r="K100" s="121">
        <f t="shared" si="28"/>
        <v>0</v>
      </c>
      <c r="L100" s="111">
        <f t="shared" ref="L100:L105" si="29">+ROUND(J100+K100,2)</f>
        <v>0</v>
      </c>
      <c r="M100" s="113">
        <f t="shared" ref="M100:M105" si="30">ROUND(L100*F100,2)</f>
        <v>0</v>
      </c>
      <c r="N100" s="114"/>
      <c r="O100" s="100"/>
      <c r="P100" s="123" t="s">
        <v>27</v>
      </c>
      <c r="Q100" s="124">
        <f t="shared" ref="Q100:Q105" si="31">M100*$Q$9</f>
        <v>0</v>
      </c>
      <c r="R100" s="114"/>
      <c r="S100" s="6"/>
      <c r="T100" s="6"/>
      <c r="U100" s="6"/>
      <c r="V100" s="6"/>
      <c r="W100" s="6"/>
      <c r="X100" s="9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  <c r="IN100" s="6"/>
      <c r="IO100" s="6"/>
      <c r="IP100" s="6"/>
      <c r="IQ100" s="6"/>
      <c r="IR100" s="6"/>
      <c r="IS100" s="6"/>
      <c r="IT100" s="6"/>
      <c r="IU100" s="6"/>
      <c r="IV100" s="6"/>
    </row>
    <row r="101" spans="1:256" ht="25.5" outlineLevel="2">
      <c r="A101" s="109" t="s">
        <v>30</v>
      </c>
      <c r="B101" s="171">
        <v>377</v>
      </c>
      <c r="C101" s="107" t="s">
        <v>185</v>
      </c>
      <c r="D101" s="163" t="s">
        <v>174</v>
      </c>
      <c r="E101" s="109" t="s">
        <v>138</v>
      </c>
      <c r="F101" s="144">
        <v>1</v>
      </c>
      <c r="G101" s="121">
        <f t="shared" si="26"/>
        <v>0</v>
      </c>
      <c r="H101" s="121">
        <f t="shared" si="27"/>
        <v>0</v>
      </c>
      <c r="I101" s="122"/>
      <c r="J101" s="121">
        <f t="shared" si="28"/>
        <v>0</v>
      </c>
      <c r="K101" s="121">
        <f t="shared" si="28"/>
        <v>0</v>
      </c>
      <c r="L101" s="111">
        <f t="shared" si="29"/>
        <v>0</v>
      </c>
      <c r="M101" s="113">
        <f t="shared" si="30"/>
        <v>0</v>
      </c>
      <c r="N101" s="114"/>
      <c r="O101" s="100"/>
      <c r="P101" s="123" t="s">
        <v>27</v>
      </c>
      <c r="Q101" s="124">
        <f t="shared" si="31"/>
        <v>0</v>
      </c>
      <c r="R101" s="114"/>
      <c r="S101" s="6"/>
      <c r="T101" s="6"/>
      <c r="U101" s="6"/>
      <c r="V101" s="6"/>
      <c r="W101" s="6"/>
      <c r="X101" s="9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  <c r="II101" s="6"/>
      <c r="IJ101" s="6"/>
      <c r="IK101" s="6"/>
      <c r="IL101" s="6"/>
      <c r="IM101" s="6"/>
      <c r="IN101" s="6"/>
      <c r="IO101" s="6"/>
      <c r="IP101" s="6"/>
      <c r="IQ101" s="6"/>
      <c r="IR101" s="6"/>
      <c r="IS101" s="6"/>
      <c r="IT101" s="6"/>
      <c r="IU101" s="6"/>
      <c r="IV101" s="6"/>
    </row>
    <row r="102" spans="1:256" ht="14.25" outlineLevel="2">
      <c r="A102" s="109" t="s">
        <v>30</v>
      </c>
      <c r="B102" s="106" t="s">
        <v>175</v>
      </c>
      <c r="C102" s="107" t="s">
        <v>188</v>
      </c>
      <c r="D102" s="163" t="s">
        <v>176</v>
      </c>
      <c r="E102" s="109" t="s">
        <v>138</v>
      </c>
      <c r="F102" s="144">
        <v>1</v>
      </c>
      <c r="G102" s="121">
        <f t="shared" si="26"/>
        <v>0</v>
      </c>
      <c r="H102" s="121">
        <f t="shared" si="27"/>
        <v>0</v>
      </c>
      <c r="I102" s="122"/>
      <c r="J102" s="121">
        <f t="shared" si="28"/>
        <v>0</v>
      </c>
      <c r="K102" s="121">
        <f t="shared" si="28"/>
        <v>0</v>
      </c>
      <c r="L102" s="111">
        <f t="shared" si="29"/>
        <v>0</v>
      </c>
      <c r="M102" s="113">
        <f t="shared" si="30"/>
        <v>0</v>
      </c>
      <c r="N102" s="114"/>
      <c r="O102" s="100"/>
      <c r="P102" s="123"/>
      <c r="Q102" s="124">
        <f t="shared" si="31"/>
        <v>0</v>
      </c>
      <c r="R102" s="114"/>
      <c r="S102" s="6"/>
      <c r="T102" s="6"/>
      <c r="U102" s="6"/>
      <c r="V102" s="6"/>
      <c r="W102" s="6"/>
      <c r="X102" s="9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  <c r="II102" s="6"/>
      <c r="IJ102" s="6"/>
      <c r="IK102" s="6"/>
      <c r="IL102" s="6"/>
      <c r="IM102" s="6"/>
      <c r="IN102" s="6"/>
      <c r="IO102" s="6"/>
      <c r="IP102" s="6"/>
      <c r="IQ102" s="6"/>
      <c r="IR102" s="6"/>
      <c r="IS102" s="6"/>
      <c r="IT102" s="6"/>
      <c r="IU102" s="6"/>
      <c r="IV102" s="6"/>
    </row>
    <row r="103" spans="1:256" ht="14.25" outlineLevel="2">
      <c r="A103" s="93" t="s">
        <v>30</v>
      </c>
      <c r="B103" s="146">
        <v>36794</v>
      </c>
      <c r="C103" s="107" t="s">
        <v>190</v>
      </c>
      <c r="D103" s="140" t="s">
        <v>177</v>
      </c>
      <c r="E103" s="93" t="s">
        <v>79</v>
      </c>
      <c r="F103" s="141">
        <v>1</v>
      </c>
      <c r="G103" s="121">
        <f t="shared" si="26"/>
        <v>0</v>
      </c>
      <c r="H103" s="121">
        <f t="shared" si="27"/>
        <v>0</v>
      </c>
      <c r="I103" s="122"/>
      <c r="J103" s="121">
        <f t="shared" si="28"/>
        <v>0</v>
      </c>
      <c r="K103" s="121">
        <f t="shared" si="28"/>
        <v>0</v>
      </c>
      <c r="L103" s="111">
        <f t="shared" si="29"/>
        <v>0</v>
      </c>
      <c r="M103" s="113">
        <f t="shared" si="30"/>
        <v>0</v>
      </c>
      <c r="N103" s="114"/>
      <c r="O103" s="100"/>
      <c r="P103" s="123"/>
      <c r="Q103" s="124">
        <f t="shared" si="31"/>
        <v>0</v>
      </c>
      <c r="R103" s="114"/>
      <c r="S103" s="6"/>
      <c r="T103" s="6"/>
      <c r="U103" s="6"/>
      <c r="V103" s="6"/>
      <c r="W103" s="6"/>
      <c r="X103" s="9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  <c r="IN103" s="6"/>
      <c r="IO103" s="6"/>
      <c r="IP103" s="6"/>
      <c r="IQ103" s="6"/>
      <c r="IR103" s="6"/>
      <c r="IS103" s="6"/>
      <c r="IT103" s="6"/>
      <c r="IU103" s="6"/>
      <c r="IV103" s="6"/>
    </row>
    <row r="104" spans="1:256" ht="14.25" outlineLevel="2">
      <c r="A104" s="93" t="s">
        <v>30</v>
      </c>
      <c r="B104" s="106">
        <v>11690</v>
      </c>
      <c r="C104" s="107" t="s">
        <v>193</v>
      </c>
      <c r="D104" s="140" t="s">
        <v>178</v>
      </c>
      <c r="E104" s="93" t="s">
        <v>79</v>
      </c>
      <c r="F104" s="141">
        <v>1</v>
      </c>
      <c r="G104" s="121">
        <f t="shared" si="26"/>
        <v>0</v>
      </c>
      <c r="H104" s="121">
        <f t="shared" si="27"/>
        <v>0</v>
      </c>
      <c r="I104" s="122"/>
      <c r="J104" s="121">
        <f t="shared" si="28"/>
        <v>0</v>
      </c>
      <c r="K104" s="121">
        <f t="shared" si="28"/>
        <v>0</v>
      </c>
      <c r="L104" s="111">
        <f t="shared" si="29"/>
        <v>0</v>
      </c>
      <c r="M104" s="113">
        <f t="shared" si="30"/>
        <v>0</v>
      </c>
      <c r="N104" s="114"/>
      <c r="O104" s="100"/>
      <c r="P104" s="123"/>
      <c r="Q104" s="124">
        <f t="shared" si="31"/>
        <v>0</v>
      </c>
      <c r="R104" s="114"/>
      <c r="S104" s="6"/>
      <c r="T104" s="6"/>
      <c r="U104" s="6"/>
      <c r="V104" s="6"/>
      <c r="W104" s="6"/>
      <c r="X104" s="9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  <c r="IN104" s="6"/>
      <c r="IO104" s="6"/>
      <c r="IP104" s="6"/>
      <c r="IQ104" s="6"/>
      <c r="IR104" s="6"/>
      <c r="IS104" s="6"/>
      <c r="IT104" s="6"/>
      <c r="IU104" s="6"/>
      <c r="IV104" s="6"/>
    </row>
    <row r="105" spans="1:256" ht="14.25" outlineLevel="2">
      <c r="A105" s="93" t="s">
        <v>30</v>
      </c>
      <c r="B105" s="106" t="s">
        <v>179</v>
      </c>
      <c r="C105" s="107" t="s">
        <v>195</v>
      </c>
      <c r="D105" s="165" t="s">
        <v>180</v>
      </c>
      <c r="E105" s="145" t="s">
        <v>138</v>
      </c>
      <c r="F105" s="172">
        <v>1</v>
      </c>
      <c r="G105" s="121">
        <f t="shared" si="26"/>
        <v>0</v>
      </c>
      <c r="H105" s="121">
        <f t="shared" si="27"/>
        <v>0</v>
      </c>
      <c r="I105" s="122"/>
      <c r="J105" s="121">
        <f t="shared" si="28"/>
        <v>0</v>
      </c>
      <c r="K105" s="121">
        <f t="shared" si="28"/>
        <v>0</v>
      </c>
      <c r="L105" s="111">
        <f t="shared" si="29"/>
        <v>0</v>
      </c>
      <c r="M105" s="113">
        <f t="shared" si="30"/>
        <v>0</v>
      </c>
      <c r="N105" s="114"/>
      <c r="O105" s="100"/>
      <c r="P105" s="123"/>
      <c r="Q105" s="124">
        <f t="shared" si="31"/>
        <v>0</v>
      </c>
      <c r="R105" s="114"/>
      <c r="S105" s="6"/>
      <c r="T105" s="6"/>
      <c r="U105" s="6"/>
      <c r="V105" s="6"/>
      <c r="W105" s="6"/>
      <c r="X105" s="9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  <c r="IN105" s="6"/>
      <c r="IO105" s="6"/>
      <c r="IP105" s="6"/>
      <c r="IQ105" s="6"/>
      <c r="IR105" s="6"/>
      <c r="IS105" s="6"/>
      <c r="IT105" s="6"/>
      <c r="IU105" s="6"/>
      <c r="IV105" s="6"/>
    </row>
    <row r="106" spans="1:256" outlineLevel="1">
      <c r="A106" s="116"/>
      <c r="B106" s="68"/>
      <c r="C106" s="68"/>
      <c r="D106" s="207" t="s">
        <v>34</v>
      </c>
      <c r="E106" s="207"/>
      <c r="F106" s="207"/>
      <c r="G106" s="207"/>
      <c r="H106" s="207"/>
      <c r="I106" s="207"/>
      <c r="J106" s="207"/>
      <c r="K106" s="207"/>
      <c r="L106" s="211">
        <f>SUM(M100:M105)</f>
        <v>0</v>
      </c>
      <c r="M106" s="211"/>
      <c r="N106" s="125"/>
      <c r="O106" s="126">
        <v>1</v>
      </c>
      <c r="P106" s="123" t="s">
        <v>27</v>
      </c>
      <c r="Q106" s="127">
        <f>SUM(Q100:Q105)</f>
        <v>0</v>
      </c>
      <c r="R106" s="114"/>
      <c r="S106" s="10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  <c r="GM106" s="11"/>
      <c r="GN106" s="11"/>
      <c r="GO106" s="11"/>
      <c r="GP106" s="11"/>
      <c r="GQ106" s="11"/>
      <c r="GR106" s="11"/>
      <c r="GS106" s="11"/>
      <c r="GT106" s="11"/>
      <c r="GU106" s="11"/>
      <c r="GV106" s="11"/>
      <c r="GW106" s="11"/>
      <c r="GX106" s="11"/>
      <c r="GY106" s="11"/>
      <c r="GZ106" s="11"/>
      <c r="HA106" s="11"/>
      <c r="HB106" s="11"/>
      <c r="HC106" s="11"/>
      <c r="HD106" s="11"/>
      <c r="HE106" s="11"/>
      <c r="HF106" s="11"/>
      <c r="HG106" s="11"/>
      <c r="HH106" s="11"/>
      <c r="HI106" s="11"/>
      <c r="HJ106" s="11"/>
      <c r="HK106" s="11"/>
      <c r="HL106" s="11"/>
      <c r="HM106" s="11"/>
      <c r="HN106" s="11"/>
      <c r="HO106" s="11"/>
      <c r="HP106" s="11"/>
      <c r="HQ106" s="11"/>
      <c r="HR106" s="11"/>
      <c r="HS106" s="11"/>
      <c r="HT106" s="11"/>
      <c r="HU106" s="11"/>
      <c r="HV106" s="11"/>
      <c r="HW106" s="11"/>
      <c r="HX106" s="11"/>
      <c r="HY106" s="11"/>
      <c r="HZ106" s="11"/>
      <c r="IA106" s="11"/>
      <c r="IB106" s="11"/>
      <c r="IC106" s="11"/>
      <c r="ID106" s="11"/>
      <c r="IE106" s="11"/>
      <c r="IF106" s="11"/>
      <c r="IG106" s="11"/>
      <c r="IH106" s="11"/>
      <c r="II106" s="11"/>
      <c r="IJ106" s="11"/>
      <c r="IK106" s="11"/>
      <c r="IL106" s="11"/>
      <c r="IM106" s="11"/>
      <c r="IN106" s="11"/>
      <c r="IO106" s="11"/>
      <c r="IP106" s="11"/>
      <c r="IQ106" s="11"/>
      <c r="IR106" s="11"/>
      <c r="IS106" s="11"/>
      <c r="IT106" s="11"/>
      <c r="IU106" s="11"/>
      <c r="IV106" s="11"/>
    </row>
    <row r="107" spans="1:256" outlineLevel="1">
      <c r="A107" s="60"/>
      <c r="B107" s="128"/>
      <c r="C107" s="61">
        <v>12</v>
      </c>
      <c r="D107" s="132" t="s">
        <v>181</v>
      </c>
      <c r="E107" s="62"/>
      <c r="F107" s="63"/>
      <c r="G107" s="64"/>
      <c r="H107" s="64"/>
      <c r="I107" s="65"/>
      <c r="J107" s="65"/>
      <c r="K107" s="65"/>
      <c r="L107" s="64"/>
      <c r="M107" s="64"/>
      <c r="N107" s="80"/>
      <c r="O107" s="60"/>
      <c r="P107" s="66" t="s">
        <v>27</v>
      </c>
      <c r="Q107" s="67"/>
      <c r="R107" s="80"/>
      <c r="S107" s="7"/>
      <c r="T107" s="7"/>
      <c r="U107" s="7"/>
      <c r="V107" s="7"/>
      <c r="W107" s="7"/>
      <c r="X107" s="8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  <c r="HV107" s="7"/>
      <c r="HW107" s="7"/>
      <c r="HX107" s="7"/>
      <c r="HY107" s="7"/>
      <c r="HZ107" s="7"/>
      <c r="IA107" s="7"/>
      <c r="IB107" s="7"/>
      <c r="IC107" s="7"/>
      <c r="ID107" s="7"/>
      <c r="IE107" s="7"/>
      <c r="IF107" s="7"/>
      <c r="IG107" s="7"/>
      <c r="IH107" s="7"/>
      <c r="II107" s="7"/>
      <c r="IJ107" s="7"/>
      <c r="IK107" s="7"/>
      <c r="IL107" s="7"/>
      <c r="IM107" s="7"/>
      <c r="IN107" s="7"/>
      <c r="IO107" s="7"/>
      <c r="IP107" s="7"/>
      <c r="IQ107" s="7"/>
      <c r="IR107" s="7"/>
      <c r="IS107" s="7"/>
      <c r="IT107" s="7"/>
      <c r="IU107" s="7"/>
      <c r="IV107" s="7"/>
    </row>
    <row r="108" spans="1:256" ht="25.5" outlineLevel="1">
      <c r="A108" s="109" t="s">
        <v>30</v>
      </c>
      <c r="B108" s="106">
        <v>12366</v>
      </c>
      <c r="C108" s="173" t="s">
        <v>205</v>
      </c>
      <c r="D108" s="165" t="s">
        <v>183</v>
      </c>
      <c r="E108" s="174" t="s">
        <v>138</v>
      </c>
      <c r="F108" s="175">
        <v>1</v>
      </c>
      <c r="G108" s="168">
        <f t="shared" ref="G108:G119" si="32">(I108*0.35)</f>
        <v>0</v>
      </c>
      <c r="H108" s="168">
        <f t="shared" ref="H108:H118" si="33">(I108*0.65)</f>
        <v>0</v>
      </c>
      <c r="I108" s="122"/>
      <c r="J108" s="121">
        <f t="shared" ref="J108:J119" si="34">G108*(1+$L$6)</f>
        <v>0</v>
      </c>
      <c r="K108" s="121">
        <f t="shared" ref="K108:K119" si="35">H108*(1+$L$6)</f>
        <v>0</v>
      </c>
      <c r="L108" s="111">
        <f t="shared" ref="L108:L119" si="36">+ROUND(J108+K108,2)</f>
        <v>0</v>
      </c>
      <c r="M108" s="113">
        <f t="shared" ref="M108:M119" si="37">ROUND(L108*F108,2)</f>
        <v>0</v>
      </c>
      <c r="N108" s="114"/>
      <c r="O108" s="156"/>
      <c r="P108" s="123"/>
      <c r="Q108" s="124">
        <f t="shared" ref="Q108:Q119" si="38">M108*$Q$9</f>
        <v>0</v>
      </c>
      <c r="R108" s="114"/>
      <c r="S108" s="7"/>
      <c r="T108" s="7"/>
      <c r="U108" s="7"/>
      <c r="V108" s="7"/>
      <c r="W108" s="7"/>
      <c r="X108" s="8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  <c r="IL108" s="7"/>
      <c r="IM108" s="7"/>
      <c r="IN108" s="7"/>
      <c r="IO108" s="7"/>
      <c r="IP108" s="7"/>
      <c r="IQ108" s="7"/>
      <c r="IR108" s="7"/>
      <c r="IS108" s="7"/>
      <c r="IT108" s="7"/>
      <c r="IU108" s="7"/>
      <c r="IV108" s="7"/>
    </row>
    <row r="109" spans="1:256" ht="14.25" outlineLevel="2">
      <c r="A109" s="109" t="s">
        <v>30</v>
      </c>
      <c r="B109" s="106" t="s">
        <v>184</v>
      </c>
      <c r="C109" s="173" t="s">
        <v>295</v>
      </c>
      <c r="D109" s="176" t="s">
        <v>186</v>
      </c>
      <c r="E109" s="177" t="s">
        <v>138</v>
      </c>
      <c r="F109" s="178">
        <v>1</v>
      </c>
      <c r="G109" s="168">
        <f t="shared" si="32"/>
        <v>0</v>
      </c>
      <c r="H109" s="168">
        <f t="shared" si="33"/>
        <v>0</v>
      </c>
      <c r="I109" s="122"/>
      <c r="J109" s="121">
        <f t="shared" si="34"/>
        <v>0</v>
      </c>
      <c r="K109" s="121">
        <f t="shared" si="35"/>
        <v>0</v>
      </c>
      <c r="L109" s="111">
        <f t="shared" si="36"/>
        <v>0</v>
      </c>
      <c r="M109" s="113">
        <f t="shared" si="37"/>
        <v>0</v>
      </c>
      <c r="N109" s="114"/>
      <c r="O109" s="179"/>
      <c r="P109" s="180" t="s">
        <v>27</v>
      </c>
      <c r="Q109" s="124">
        <f t="shared" si="38"/>
        <v>0</v>
      </c>
      <c r="R109" s="114"/>
      <c r="S109" s="15"/>
      <c r="T109" s="15"/>
      <c r="U109" s="15"/>
      <c r="V109" s="15"/>
      <c r="W109" s="15"/>
      <c r="X109" s="16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  <c r="GN109" s="15"/>
      <c r="GO109" s="15"/>
      <c r="GP109" s="15"/>
      <c r="GQ109" s="15"/>
      <c r="GR109" s="15"/>
      <c r="GS109" s="15"/>
      <c r="GT109" s="15"/>
      <c r="GU109" s="15"/>
      <c r="GV109" s="15"/>
      <c r="GW109" s="15"/>
      <c r="GX109" s="15"/>
      <c r="GY109" s="15"/>
      <c r="GZ109" s="15"/>
      <c r="HA109" s="15"/>
      <c r="HB109" s="15"/>
      <c r="HC109" s="15"/>
      <c r="HD109" s="15"/>
      <c r="HE109" s="15"/>
      <c r="HF109" s="15"/>
      <c r="HG109" s="15"/>
      <c r="HH109" s="15"/>
      <c r="HI109" s="15"/>
      <c r="HJ109" s="15"/>
      <c r="HK109" s="15"/>
      <c r="HL109" s="15"/>
      <c r="HM109" s="15"/>
      <c r="HN109" s="15"/>
      <c r="HO109" s="15"/>
      <c r="HP109" s="15"/>
      <c r="HQ109" s="15"/>
      <c r="HR109" s="15"/>
      <c r="HS109" s="15"/>
      <c r="HT109" s="15"/>
      <c r="HU109" s="15"/>
      <c r="HV109" s="15"/>
      <c r="HW109" s="15"/>
      <c r="HX109" s="15"/>
      <c r="HY109" s="15"/>
      <c r="HZ109" s="15"/>
      <c r="IA109" s="15"/>
      <c r="IB109" s="15"/>
      <c r="IC109" s="15"/>
      <c r="ID109" s="15"/>
      <c r="IE109" s="15"/>
      <c r="IF109" s="15"/>
      <c r="IG109" s="15"/>
      <c r="IH109" s="15"/>
      <c r="II109" s="15"/>
      <c r="IJ109" s="15"/>
      <c r="IK109" s="15"/>
      <c r="IL109" s="15"/>
      <c r="IM109" s="15"/>
      <c r="IN109" s="15"/>
      <c r="IO109" s="15"/>
      <c r="IP109" s="15"/>
      <c r="IQ109" s="15"/>
      <c r="IR109" s="15"/>
      <c r="IS109" s="15"/>
      <c r="IT109" s="15"/>
      <c r="IU109" s="15"/>
      <c r="IV109" s="15"/>
    </row>
    <row r="110" spans="1:256" ht="14.25" outlineLevel="2">
      <c r="A110" s="109" t="s">
        <v>30</v>
      </c>
      <c r="B110" s="106" t="s">
        <v>187</v>
      </c>
      <c r="C110" s="173" t="s">
        <v>296</v>
      </c>
      <c r="D110" s="176" t="s">
        <v>189</v>
      </c>
      <c r="E110" s="177" t="s">
        <v>138</v>
      </c>
      <c r="F110" s="178">
        <v>2</v>
      </c>
      <c r="G110" s="168">
        <f t="shared" si="32"/>
        <v>0</v>
      </c>
      <c r="H110" s="168">
        <f t="shared" si="33"/>
        <v>0</v>
      </c>
      <c r="I110" s="122"/>
      <c r="J110" s="121">
        <f t="shared" si="34"/>
        <v>0</v>
      </c>
      <c r="K110" s="121">
        <f t="shared" si="35"/>
        <v>0</v>
      </c>
      <c r="L110" s="111">
        <f t="shared" si="36"/>
        <v>0</v>
      </c>
      <c r="M110" s="113">
        <f t="shared" si="37"/>
        <v>0</v>
      </c>
      <c r="N110" s="114"/>
      <c r="O110" s="179"/>
      <c r="P110" s="180" t="s">
        <v>27</v>
      </c>
      <c r="Q110" s="124">
        <f t="shared" si="38"/>
        <v>0</v>
      </c>
      <c r="R110" s="114"/>
      <c r="S110" s="15"/>
      <c r="T110" s="15"/>
      <c r="U110" s="15"/>
      <c r="V110" s="15"/>
      <c r="W110" s="15"/>
      <c r="X110" s="16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  <c r="EN110" s="15"/>
      <c r="EO110" s="15"/>
      <c r="EP110" s="15"/>
      <c r="EQ110" s="15"/>
      <c r="ER110" s="15"/>
      <c r="ES110" s="15"/>
      <c r="ET110" s="15"/>
      <c r="EU110" s="15"/>
      <c r="EV110" s="15"/>
      <c r="EW110" s="15"/>
      <c r="EX110" s="15"/>
      <c r="EY110" s="15"/>
      <c r="EZ110" s="15"/>
      <c r="FA110" s="15"/>
      <c r="FB110" s="15"/>
      <c r="FC110" s="15"/>
      <c r="FD110" s="15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  <c r="FO110" s="15"/>
      <c r="FP110" s="15"/>
      <c r="FQ110" s="15"/>
      <c r="FR110" s="15"/>
      <c r="FS110" s="15"/>
      <c r="FT110" s="15"/>
      <c r="FU110" s="15"/>
      <c r="FV110" s="15"/>
      <c r="FW110" s="15"/>
      <c r="FX110" s="15"/>
      <c r="FY110" s="15"/>
      <c r="FZ110" s="15"/>
      <c r="GA110" s="15"/>
      <c r="GB110" s="15"/>
      <c r="GC110" s="15"/>
      <c r="GD110" s="15"/>
      <c r="GE110" s="15"/>
      <c r="GF110" s="15"/>
      <c r="GG110" s="15"/>
      <c r="GH110" s="15"/>
      <c r="GI110" s="15"/>
      <c r="GJ110" s="15"/>
      <c r="GK110" s="15"/>
      <c r="GL110" s="15"/>
      <c r="GM110" s="15"/>
      <c r="GN110" s="15"/>
      <c r="GO110" s="15"/>
      <c r="GP110" s="15"/>
      <c r="GQ110" s="15"/>
      <c r="GR110" s="15"/>
      <c r="GS110" s="15"/>
      <c r="GT110" s="15"/>
      <c r="GU110" s="15"/>
      <c r="GV110" s="15"/>
      <c r="GW110" s="15"/>
      <c r="GX110" s="15"/>
      <c r="GY110" s="15"/>
      <c r="GZ110" s="15"/>
      <c r="HA110" s="15"/>
      <c r="HB110" s="15"/>
      <c r="HC110" s="15"/>
      <c r="HD110" s="15"/>
      <c r="HE110" s="15"/>
      <c r="HF110" s="15"/>
      <c r="HG110" s="15"/>
      <c r="HH110" s="15"/>
      <c r="HI110" s="15"/>
      <c r="HJ110" s="15"/>
      <c r="HK110" s="15"/>
      <c r="HL110" s="15"/>
      <c r="HM110" s="15"/>
      <c r="HN110" s="15"/>
      <c r="HO110" s="15"/>
      <c r="HP110" s="15"/>
      <c r="HQ110" s="15"/>
      <c r="HR110" s="15"/>
      <c r="HS110" s="15"/>
      <c r="HT110" s="15"/>
      <c r="HU110" s="15"/>
      <c r="HV110" s="15"/>
      <c r="HW110" s="15"/>
      <c r="HX110" s="15"/>
      <c r="HY110" s="15"/>
      <c r="HZ110" s="15"/>
      <c r="IA110" s="15"/>
      <c r="IB110" s="15"/>
      <c r="IC110" s="15"/>
      <c r="ID110" s="15"/>
      <c r="IE110" s="15"/>
      <c r="IF110" s="15"/>
      <c r="IG110" s="15"/>
      <c r="IH110" s="15"/>
      <c r="II110" s="15"/>
      <c r="IJ110" s="15"/>
      <c r="IK110" s="15"/>
      <c r="IL110" s="15"/>
      <c r="IM110" s="15"/>
      <c r="IN110" s="15"/>
      <c r="IO110" s="15"/>
      <c r="IP110" s="15"/>
      <c r="IQ110" s="15"/>
      <c r="IR110" s="15"/>
      <c r="IS110" s="15"/>
      <c r="IT110" s="15"/>
      <c r="IU110" s="15"/>
      <c r="IV110" s="15"/>
    </row>
    <row r="111" spans="1:256" ht="25.5" outlineLevel="2">
      <c r="A111" s="109" t="s">
        <v>30</v>
      </c>
      <c r="B111" s="174">
        <v>91846</v>
      </c>
      <c r="C111" s="173" t="s">
        <v>297</v>
      </c>
      <c r="D111" s="165" t="s">
        <v>191</v>
      </c>
      <c r="E111" s="145" t="s">
        <v>97</v>
      </c>
      <c r="F111" s="178">
        <v>28</v>
      </c>
      <c r="G111" s="168">
        <f t="shared" si="32"/>
        <v>0</v>
      </c>
      <c r="H111" s="168">
        <f t="shared" si="33"/>
        <v>0</v>
      </c>
      <c r="I111" s="122"/>
      <c r="J111" s="121">
        <f t="shared" si="34"/>
        <v>0</v>
      </c>
      <c r="K111" s="121">
        <f t="shared" si="35"/>
        <v>0</v>
      </c>
      <c r="L111" s="111">
        <f t="shared" si="36"/>
        <v>0</v>
      </c>
      <c r="M111" s="113">
        <f t="shared" si="37"/>
        <v>0</v>
      </c>
      <c r="N111" s="114"/>
      <c r="O111" s="100"/>
      <c r="P111" s="123"/>
      <c r="Q111" s="124">
        <f t="shared" si="38"/>
        <v>0</v>
      </c>
      <c r="R111" s="114"/>
      <c r="S111" s="6"/>
      <c r="T111" s="6"/>
      <c r="U111" s="6"/>
      <c r="V111" s="6"/>
      <c r="W111" s="6"/>
      <c r="X111" s="17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  <c r="EU111" s="18"/>
      <c r="EV111" s="18"/>
      <c r="EW111" s="18"/>
      <c r="EX111" s="18"/>
      <c r="EY111" s="18"/>
      <c r="EZ111" s="18"/>
      <c r="FA111" s="18"/>
      <c r="FB111" s="18"/>
      <c r="FC111" s="18"/>
      <c r="FD111" s="18"/>
      <c r="FE111" s="18"/>
      <c r="FF111" s="18"/>
      <c r="FG111" s="18"/>
      <c r="FH111" s="18"/>
      <c r="FI111" s="18"/>
      <c r="FJ111" s="18"/>
      <c r="FK111" s="18"/>
      <c r="FL111" s="18"/>
      <c r="FM111" s="18"/>
      <c r="FN111" s="18"/>
      <c r="FO111" s="18"/>
      <c r="FP111" s="18"/>
      <c r="FQ111" s="18"/>
      <c r="FR111" s="18"/>
      <c r="FS111" s="18"/>
      <c r="FT111" s="18"/>
      <c r="FU111" s="18"/>
      <c r="FV111" s="18"/>
      <c r="FW111" s="18"/>
      <c r="FX111" s="18"/>
      <c r="FY111" s="18"/>
      <c r="FZ111" s="18"/>
      <c r="GA111" s="18"/>
      <c r="GB111" s="18"/>
      <c r="GC111" s="18"/>
      <c r="GD111" s="18"/>
      <c r="GE111" s="18"/>
      <c r="GF111" s="18"/>
      <c r="GG111" s="18"/>
      <c r="GH111" s="18"/>
      <c r="GI111" s="18"/>
      <c r="GJ111" s="18"/>
      <c r="GK111" s="18"/>
      <c r="GL111" s="18"/>
      <c r="GM111" s="18"/>
      <c r="GN111" s="18"/>
      <c r="GO111" s="18"/>
      <c r="GP111" s="18"/>
      <c r="GQ111" s="18"/>
      <c r="GR111" s="18"/>
      <c r="GS111" s="18"/>
      <c r="GT111" s="18"/>
      <c r="GU111" s="18"/>
      <c r="GV111" s="18"/>
      <c r="GW111" s="18"/>
      <c r="GX111" s="18"/>
      <c r="GY111" s="18"/>
      <c r="GZ111" s="18"/>
      <c r="HA111" s="18"/>
      <c r="HB111" s="18"/>
      <c r="HC111" s="18"/>
      <c r="HD111" s="18"/>
      <c r="HE111" s="18"/>
      <c r="HF111" s="18"/>
      <c r="HG111" s="18"/>
      <c r="HH111" s="18"/>
      <c r="HI111" s="18"/>
      <c r="HJ111" s="18"/>
      <c r="HK111" s="18"/>
      <c r="HL111" s="18"/>
      <c r="HM111" s="18"/>
      <c r="HN111" s="18"/>
      <c r="HO111" s="18"/>
      <c r="HP111" s="18"/>
      <c r="HQ111" s="18"/>
      <c r="HR111" s="18"/>
      <c r="HS111" s="18"/>
      <c r="HT111" s="18"/>
      <c r="HU111" s="18"/>
      <c r="HV111" s="18"/>
      <c r="HW111" s="18"/>
      <c r="HX111" s="18"/>
      <c r="HY111" s="18"/>
      <c r="HZ111" s="18"/>
      <c r="IA111" s="18"/>
      <c r="IB111" s="18"/>
      <c r="IC111" s="18"/>
      <c r="ID111" s="18"/>
      <c r="IE111" s="18"/>
      <c r="IF111" s="18"/>
      <c r="IG111" s="18"/>
      <c r="IH111" s="18"/>
      <c r="II111" s="18"/>
      <c r="IJ111" s="18"/>
      <c r="IK111" s="18"/>
      <c r="IL111" s="18"/>
      <c r="IM111" s="18"/>
      <c r="IN111" s="18"/>
      <c r="IO111" s="18"/>
      <c r="IP111" s="18"/>
      <c r="IQ111" s="18"/>
      <c r="IR111" s="18"/>
      <c r="IS111" s="18"/>
      <c r="IT111" s="18"/>
      <c r="IU111" s="18"/>
      <c r="IV111" s="18"/>
    </row>
    <row r="112" spans="1:256" s="21" customFormat="1" ht="24.75" customHeight="1" outlineLevel="2">
      <c r="A112" s="145" t="s">
        <v>30</v>
      </c>
      <c r="B112" s="106" t="s">
        <v>192</v>
      </c>
      <c r="C112" s="173" t="s">
        <v>298</v>
      </c>
      <c r="D112" s="165" t="s">
        <v>194</v>
      </c>
      <c r="E112" s="174" t="s">
        <v>138</v>
      </c>
      <c r="F112" s="175">
        <v>1</v>
      </c>
      <c r="G112" s="168">
        <f t="shared" si="32"/>
        <v>0</v>
      </c>
      <c r="H112" s="168">
        <f t="shared" si="33"/>
        <v>0</v>
      </c>
      <c r="I112" s="122"/>
      <c r="J112" s="121">
        <f t="shared" si="34"/>
        <v>0</v>
      </c>
      <c r="K112" s="121">
        <f t="shared" si="35"/>
        <v>0</v>
      </c>
      <c r="L112" s="111">
        <f t="shared" si="36"/>
        <v>0</v>
      </c>
      <c r="M112" s="113">
        <f t="shared" si="37"/>
        <v>0</v>
      </c>
      <c r="N112" s="114"/>
      <c r="O112" s="181"/>
      <c r="P112" s="182"/>
      <c r="Q112" s="124">
        <f t="shared" si="38"/>
        <v>0</v>
      </c>
      <c r="R112" s="114"/>
      <c r="S112" s="70"/>
      <c r="T112" s="70"/>
      <c r="U112" s="70"/>
      <c r="V112" s="70"/>
      <c r="W112" s="70"/>
      <c r="X112" s="71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  <c r="IK112" s="20"/>
      <c r="IL112" s="20"/>
      <c r="IM112" s="20"/>
      <c r="IN112" s="20"/>
      <c r="IO112" s="20"/>
      <c r="IP112" s="20"/>
      <c r="IQ112" s="20"/>
      <c r="IR112" s="20"/>
      <c r="IS112" s="20"/>
      <c r="IT112" s="20"/>
      <c r="IU112" s="20"/>
      <c r="IV112" s="20"/>
    </row>
    <row r="113" spans="1:256" s="21" customFormat="1" ht="24.75" customHeight="1" outlineLevel="2">
      <c r="A113" s="145" t="s">
        <v>30</v>
      </c>
      <c r="B113" s="174">
        <v>91941</v>
      </c>
      <c r="C113" s="173" t="s">
        <v>299</v>
      </c>
      <c r="D113" s="165" t="s">
        <v>196</v>
      </c>
      <c r="E113" s="174" t="s">
        <v>138</v>
      </c>
      <c r="F113" s="175">
        <v>8</v>
      </c>
      <c r="G113" s="168">
        <f t="shared" si="32"/>
        <v>0</v>
      </c>
      <c r="H113" s="168">
        <f t="shared" si="33"/>
        <v>0</v>
      </c>
      <c r="I113" s="122"/>
      <c r="J113" s="121">
        <f t="shared" si="34"/>
        <v>0</v>
      </c>
      <c r="K113" s="121">
        <f t="shared" si="35"/>
        <v>0</v>
      </c>
      <c r="L113" s="111">
        <f t="shared" si="36"/>
        <v>0</v>
      </c>
      <c r="M113" s="113">
        <f t="shared" si="37"/>
        <v>0</v>
      </c>
      <c r="N113" s="114"/>
      <c r="O113" s="181"/>
      <c r="P113" s="182"/>
      <c r="Q113" s="124">
        <f t="shared" si="38"/>
        <v>0</v>
      </c>
      <c r="R113" s="114"/>
      <c r="S113" s="70"/>
      <c r="T113" s="70"/>
      <c r="U113" s="70"/>
      <c r="V113" s="70"/>
      <c r="W113" s="70"/>
      <c r="X113" s="71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  <c r="IK113" s="20"/>
      <c r="IL113" s="20"/>
      <c r="IM113" s="20"/>
      <c r="IN113" s="20"/>
      <c r="IO113" s="20"/>
      <c r="IP113" s="20"/>
      <c r="IQ113" s="20"/>
      <c r="IR113" s="20"/>
      <c r="IS113" s="20"/>
      <c r="IT113" s="20"/>
      <c r="IU113" s="20"/>
      <c r="IV113" s="20"/>
    </row>
    <row r="114" spans="1:256" ht="14.25" outlineLevel="2">
      <c r="A114" s="109" t="s">
        <v>30</v>
      </c>
      <c r="B114" s="145">
        <v>91926</v>
      </c>
      <c r="C114" s="173" t="s">
        <v>300</v>
      </c>
      <c r="D114" s="176" t="s">
        <v>197</v>
      </c>
      <c r="E114" s="145" t="s">
        <v>97</v>
      </c>
      <c r="F114" s="178">
        <v>55</v>
      </c>
      <c r="G114" s="168">
        <f t="shared" si="32"/>
        <v>0</v>
      </c>
      <c r="H114" s="168">
        <f t="shared" si="33"/>
        <v>0</v>
      </c>
      <c r="I114" s="122"/>
      <c r="J114" s="121">
        <f t="shared" si="34"/>
        <v>0</v>
      </c>
      <c r="K114" s="121">
        <f t="shared" si="35"/>
        <v>0</v>
      </c>
      <c r="L114" s="111">
        <f t="shared" si="36"/>
        <v>0</v>
      </c>
      <c r="M114" s="113">
        <f t="shared" si="37"/>
        <v>0</v>
      </c>
      <c r="N114" s="114"/>
      <c r="O114" s="100"/>
      <c r="P114" s="123"/>
      <c r="Q114" s="124">
        <f t="shared" si="38"/>
        <v>0</v>
      </c>
      <c r="R114" s="114"/>
      <c r="S114" s="6"/>
      <c r="T114" s="6"/>
      <c r="U114" s="6"/>
      <c r="V114" s="6"/>
      <c r="W114" s="6"/>
      <c r="X114" s="17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  <c r="EN114" s="18"/>
      <c r="EO114" s="18"/>
      <c r="EP114" s="18"/>
      <c r="EQ114" s="18"/>
      <c r="ER114" s="18"/>
      <c r="ES114" s="18"/>
      <c r="ET114" s="18"/>
      <c r="EU114" s="18"/>
      <c r="EV114" s="18"/>
      <c r="EW114" s="18"/>
      <c r="EX114" s="18"/>
      <c r="EY114" s="18"/>
      <c r="EZ114" s="18"/>
      <c r="FA114" s="18"/>
      <c r="FB114" s="18"/>
      <c r="FC114" s="18"/>
      <c r="FD114" s="18"/>
      <c r="FE114" s="18"/>
      <c r="FF114" s="18"/>
      <c r="FG114" s="18"/>
      <c r="FH114" s="18"/>
      <c r="FI114" s="18"/>
      <c r="FJ114" s="18"/>
      <c r="FK114" s="18"/>
      <c r="FL114" s="18"/>
      <c r="FM114" s="18"/>
      <c r="FN114" s="18"/>
      <c r="FO114" s="18"/>
      <c r="FP114" s="18"/>
      <c r="FQ114" s="18"/>
      <c r="FR114" s="18"/>
      <c r="FS114" s="18"/>
      <c r="FT114" s="18"/>
      <c r="FU114" s="18"/>
      <c r="FV114" s="18"/>
      <c r="FW114" s="18"/>
      <c r="FX114" s="18"/>
      <c r="FY114" s="18"/>
      <c r="FZ114" s="18"/>
      <c r="GA114" s="18"/>
      <c r="GB114" s="18"/>
      <c r="GC114" s="18"/>
      <c r="GD114" s="18"/>
      <c r="GE114" s="18"/>
      <c r="GF114" s="18"/>
      <c r="GG114" s="18"/>
      <c r="GH114" s="18"/>
      <c r="GI114" s="18"/>
      <c r="GJ114" s="18"/>
      <c r="GK114" s="18"/>
      <c r="GL114" s="18"/>
      <c r="GM114" s="18"/>
      <c r="GN114" s="18"/>
      <c r="GO114" s="18"/>
      <c r="GP114" s="18"/>
      <c r="GQ114" s="18"/>
      <c r="GR114" s="18"/>
      <c r="GS114" s="18"/>
      <c r="GT114" s="18"/>
      <c r="GU114" s="18"/>
      <c r="GV114" s="18"/>
      <c r="GW114" s="18"/>
      <c r="GX114" s="18"/>
      <c r="GY114" s="18"/>
      <c r="GZ114" s="18"/>
      <c r="HA114" s="18"/>
      <c r="HB114" s="18"/>
      <c r="HC114" s="18"/>
      <c r="HD114" s="18"/>
      <c r="HE114" s="18"/>
      <c r="HF114" s="18"/>
      <c r="HG114" s="18"/>
      <c r="HH114" s="18"/>
      <c r="HI114" s="18"/>
      <c r="HJ114" s="18"/>
      <c r="HK114" s="18"/>
      <c r="HL114" s="18"/>
      <c r="HM114" s="18"/>
      <c r="HN114" s="18"/>
      <c r="HO114" s="18"/>
      <c r="HP114" s="18"/>
      <c r="HQ114" s="18"/>
      <c r="HR114" s="18"/>
      <c r="HS114" s="18"/>
      <c r="HT114" s="18"/>
      <c r="HU114" s="18"/>
      <c r="HV114" s="18"/>
      <c r="HW114" s="18"/>
      <c r="HX114" s="18"/>
      <c r="HY114" s="18"/>
      <c r="HZ114" s="18"/>
      <c r="IA114" s="18"/>
      <c r="IB114" s="18"/>
      <c r="IC114" s="18"/>
      <c r="ID114" s="18"/>
      <c r="IE114" s="18"/>
      <c r="IF114" s="18"/>
      <c r="IG114" s="18"/>
      <c r="IH114" s="18"/>
      <c r="II114" s="18"/>
      <c r="IJ114" s="18"/>
      <c r="IK114" s="18"/>
      <c r="IL114" s="18"/>
      <c r="IM114" s="18"/>
      <c r="IN114" s="18"/>
      <c r="IO114" s="18"/>
      <c r="IP114" s="18"/>
      <c r="IQ114" s="18"/>
      <c r="IR114" s="18"/>
      <c r="IS114" s="18"/>
      <c r="IT114" s="18"/>
      <c r="IU114" s="18"/>
      <c r="IV114" s="18"/>
    </row>
    <row r="115" spans="1:256" ht="14.25" outlineLevel="2">
      <c r="A115" s="109" t="s">
        <v>30</v>
      </c>
      <c r="B115" s="145">
        <v>91928</v>
      </c>
      <c r="C115" s="173" t="s">
        <v>301</v>
      </c>
      <c r="D115" s="176" t="s">
        <v>198</v>
      </c>
      <c r="E115" s="145" t="s">
        <v>97</v>
      </c>
      <c r="F115" s="178">
        <v>18</v>
      </c>
      <c r="G115" s="168">
        <f t="shared" si="32"/>
        <v>0</v>
      </c>
      <c r="H115" s="168">
        <f t="shared" si="33"/>
        <v>0</v>
      </c>
      <c r="I115" s="122"/>
      <c r="J115" s="121">
        <f t="shared" si="34"/>
        <v>0</v>
      </c>
      <c r="K115" s="121">
        <f t="shared" si="35"/>
        <v>0</v>
      </c>
      <c r="L115" s="111">
        <f t="shared" si="36"/>
        <v>0</v>
      </c>
      <c r="M115" s="113">
        <f t="shared" si="37"/>
        <v>0</v>
      </c>
      <c r="N115" s="114"/>
      <c r="O115" s="100"/>
      <c r="P115" s="123"/>
      <c r="Q115" s="124">
        <f t="shared" si="38"/>
        <v>0</v>
      </c>
      <c r="R115" s="114"/>
      <c r="S115" s="6"/>
      <c r="T115" s="6"/>
      <c r="U115" s="6"/>
      <c r="V115" s="6"/>
      <c r="W115" s="6"/>
      <c r="X115" s="17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  <c r="FK115" s="18"/>
      <c r="FL115" s="18"/>
      <c r="FM115" s="18"/>
      <c r="FN115" s="18"/>
      <c r="FO115" s="18"/>
      <c r="FP115" s="18"/>
      <c r="FQ115" s="18"/>
      <c r="FR115" s="18"/>
      <c r="FS115" s="18"/>
      <c r="FT115" s="18"/>
      <c r="FU115" s="18"/>
      <c r="FV115" s="18"/>
      <c r="FW115" s="18"/>
      <c r="FX115" s="18"/>
      <c r="FY115" s="18"/>
      <c r="FZ115" s="18"/>
      <c r="GA115" s="18"/>
      <c r="GB115" s="18"/>
      <c r="GC115" s="18"/>
      <c r="GD115" s="18"/>
      <c r="GE115" s="18"/>
      <c r="GF115" s="18"/>
      <c r="GG115" s="18"/>
      <c r="GH115" s="18"/>
      <c r="GI115" s="18"/>
      <c r="GJ115" s="18"/>
      <c r="GK115" s="18"/>
      <c r="GL115" s="18"/>
      <c r="GM115" s="18"/>
      <c r="GN115" s="18"/>
      <c r="GO115" s="18"/>
      <c r="GP115" s="18"/>
      <c r="GQ115" s="18"/>
      <c r="GR115" s="18"/>
      <c r="GS115" s="18"/>
      <c r="GT115" s="18"/>
      <c r="GU115" s="18"/>
      <c r="GV115" s="18"/>
      <c r="GW115" s="18"/>
      <c r="GX115" s="18"/>
      <c r="GY115" s="18"/>
      <c r="GZ115" s="18"/>
      <c r="HA115" s="18"/>
      <c r="HB115" s="18"/>
      <c r="HC115" s="18"/>
      <c r="HD115" s="18"/>
      <c r="HE115" s="18"/>
      <c r="HF115" s="18"/>
      <c r="HG115" s="18"/>
      <c r="HH115" s="18"/>
      <c r="HI115" s="18"/>
      <c r="HJ115" s="18"/>
      <c r="HK115" s="18"/>
      <c r="HL115" s="18"/>
      <c r="HM115" s="18"/>
      <c r="HN115" s="18"/>
      <c r="HO115" s="18"/>
      <c r="HP115" s="18"/>
      <c r="HQ115" s="18"/>
      <c r="HR115" s="18"/>
      <c r="HS115" s="18"/>
      <c r="HT115" s="18"/>
      <c r="HU115" s="18"/>
      <c r="HV115" s="18"/>
      <c r="HW115" s="18"/>
      <c r="HX115" s="18"/>
      <c r="HY115" s="18"/>
      <c r="HZ115" s="18"/>
      <c r="IA115" s="18"/>
      <c r="IB115" s="18"/>
      <c r="IC115" s="18"/>
      <c r="ID115" s="18"/>
      <c r="IE115" s="18"/>
      <c r="IF115" s="18"/>
      <c r="IG115" s="18"/>
      <c r="IH115" s="18"/>
      <c r="II115" s="18"/>
      <c r="IJ115" s="18"/>
      <c r="IK115" s="18"/>
      <c r="IL115" s="18"/>
      <c r="IM115" s="18"/>
      <c r="IN115" s="18"/>
      <c r="IO115" s="18"/>
      <c r="IP115" s="18"/>
      <c r="IQ115" s="18"/>
      <c r="IR115" s="18"/>
      <c r="IS115" s="18"/>
      <c r="IT115" s="18"/>
      <c r="IU115" s="18"/>
      <c r="IV115" s="18"/>
    </row>
    <row r="116" spans="1:256" ht="14.25" outlineLevel="2">
      <c r="A116" s="109" t="s">
        <v>30</v>
      </c>
      <c r="B116" s="145">
        <v>91930</v>
      </c>
      <c r="C116" s="173" t="s">
        <v>302</v>
      </c>
      <c r="D116" s="176" t="s">
        <v>199</v>
      </c>
      <c r="E116" s="145" t="s">
        <v>97</v>
      </c>
      <c r="F116" s="178">
        <v>18</v>
      </c>
      <c r="G116" s="168">
        <f t="shared" si="32"/>
        <v>0</v>
      </c>
      <c r="H116" s="168">
        <f t="shared" si="33"/>
        <v>0</v>
      </c>
      <c r="I116" s="122"/>
      <c r="J116" s="121">
        <f t="shared" si="34"/>
        <v>0</v>
      </c>
      <c r="K116" s="121">
        <f t="shared" si="35"/>
        <v>0</v>
      </c>
      <c r="L116" s="111">
        <f t="shared" si="36"/>
        <v>0</v>
      </c>
      <c r="M116" s="113">
        <f t="shared" si="37"/>
        <v>0</v>
      </c>
      <c r="N116" s="114"/>
      <c r="O116" s="100"/>
      <c r="P116" s="123"/>
      <c r="Q116" s="124">
        <f t="shared" si="38"/>
        <v>0</v>
      </c>
      <c r="R116" s="114"/>
      <c r="S116" s="6"/>
      <c r="T116" s="6"/>
      <c r="U116" s="6"/>
      <c r="V116" s="6"/>
      <c r="W116" s="6"/>
      <c r="X116" s="17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  <c r="EN116" s="18"/>
      <c r="EO116" s="18"/>
      <c r="EP116" s="18"/>
      <c r="EQ116" s="18"/>
      <c r="ER116" s="18"/>
      <c r="ES116" s="18"/>
      <c r="ET116" s="18"/>
      <c r="EU116" s="18"/>
      <c r="EV116" s="18"/>
      <c r="EW116" s="18"/>
      <c r="EX116" s="18"/>
      <c r="EY116" s="18"/>
      <c r="EZ116" s="18"/>
      <c r="FA116" s="18"/>
      <c r="FB116" s="18"/>
      <c r="FC116" s="18"/>
      <c r="FD116" s="18"/>
      <c r="FE116" s="18"/>
      <c r="FF116" s="18"/>
      <c r="FG116" s="18"/>
      <c r="FH116" s="18"/>
      <c r="FI116" s="18"/>
      <c r="FJ116" s="18"/>
      <c r="FK116" s="18"/>
      <c r="FL116" s="18"/>
      <c r="FM116" s="18"/>
      <c r="FN116" s="18"/>
      <c r="FO116" s="18"/>
      <c r="FP116" s="18"/>
      <c r="FQ116" s="18"/>
      <c r="FR116" s="18"/>
      <c r="FS116" s="18"/>
      <c r="FT116" s="18"/>
      <c r="FU116" s="18"/>
      <c r="FV116" s="18"/>
      <c r="FW116" s="18"/>
      <c r="FX116" s="18"/>
      <c r="FY116" s="18"/>
      <c r="FZ116" s="18"/>
      <c r="GA116" s="18"/>
      <c r="GB116" s="18"/>
      <c r="GC116" s="18"/>
      <c r="GD116" s="18"/>
      <c r="GE116" s="18"/>
      <c r="GF116" s="18"/>
      <c r="GG116" s="18"/>
      <c r="GH116" s="18"/>
      <c r="GI116" s="18"/>
      <c r="GJ116" s="18"/>
      <c r="GK116" s="18"/>
      <c r="GL116" s="18"/>
      <c r="GM116" s="18"/>
      <c r="GN116" s="18"/>
      <c r="GO116" s="18"/>
      <c r="GP116" s="18"/>
      <c r="GQ116" s="18"/>
      <c r="GR116" s="18"/>
      <c r="GS116" s="18"/>
      <c r="GT116" s="18"/>
      <c r="GU116" s="18"/>
      <c r="GV116" s="18"/>
      <c r="GW116" s="18"/>
      <c r="GX116" s="18"/>
      <c r="GY116" s="18"/>
      <c r="GZ116" s="18"/>
      <c r="HA116" s="18"/>
      <c r="HB116" s="18"/>
      <c r="HC116" s="18"/>
      <c r="HD116" s="18"/>
      <c r="HE116" s="18"/>
      <c r="HF116" s="18"/>
      <c r="HG116" s="18"/>
      <c r="HH116" s="18"/>
      <c r="HI116" s="18"/>
      <c r="HJ116" s="18"/>
      <c r="HK116" s="18"/>
      <c r="HL116" s="18"/>
      <c r="HM116" s="18"/>
      <c r="HN116" s="18"/>
      <c r="HO116" s="18"/>
      <c r="HP116" s="18"/>
      <c r="HQ116" s="18"/>
      <c r="HR116" s="18"/>
      <c r="HS116" s="18"/>
      <c r="HT116" s="18"/>
      <c r="HU116" s="18"/>
      <c r="HV116" s="18"/>
      <c r="HW116" s="18"/>
      <c r="HX116" s="18"/>
      <c r="HY116" s="18"/>
      <c r="HZ116" s="18"/>
      <c r="IA116" s="18"/>
      <c r="IB116" s="18"/>
      <c r="IC116" s="18"/>
      <c r="ID116" s="18"/>
      <c r="IE116" s="18"/>
      <c r="IF116" s="18"/>
      <c r="IG116" s="18"/>
      <c r="IH116" s="18"/>
      <c r="II116" s="18"/>
      <c r="IJ116" s="18"/>
      <c r="IK116" s="18"/>
      <c r="IL116" s="18"/>
      <c r="IM116" s="18"/>
      <c r="IN116" s="18"/>
      <c r="IO116" s="18"/>
      <c r="IP116" s="18"/>
      <c r="IQ116" s="18"/>
      <c r="IR116" s="18"/>
      <c r="IS116" s="18"/>
      <c r="IT116" s="18"/>
      <c r="IU116" s="18"/>
      <c r="IV116" s="18"/>
    </row>
    <row r="117" spans="1:256" ht="14.25" outlineLevel="2">
      <c r="A117" s="109" t="s">
        <v>30</v>
      </c>
      <c r="B117" s="106">
        <v>92000</v>
      </c>
      <c r="C117" s="173" t="s">
        <v>303</v>
      </c>
      <c r="D117" s="176" t="s">
        <v>200</v>
      </c>
      <c r="E117" s="145" t="s">
        <v>138</v>
      </c>
      <c r="F117" s="178">
        <v>14</v>
      </c>
      <c r="G117" s="168">
        <f t="shared" si="32"/>
        <v>0</v>
      </c>
      <c r="H117" s="168">
        <f t="shared" si="33"/>
        <v>0</v>
      </c>
      <c r="I117" s="122"/>
      <c r="J117" s="121">
        <f t="shared" si="34"/>
        <v>0</v>
      </c>
      <c r="K117" s="121">
        <f t="shared" si="35"/>
        <v>0</v>
      </c>
      <c r="L117" s="111">
        <f t="shared" si="36"/>
        <v>0</v>
      </c>
      <c r="M117" s="113">
        <f t="shared" si="37"/>
        <v>0</v>
      </c>
      <c r="N117" s="114"/>
      <c r="O117" s="100"/>
      <c r="P117" s="123"/>
      <c r="Q117" s="124">
        <f t="shared" si="38"/>
        <v>0</v>
      </c>
      <c r="R117" s="114"/>
      <c r="S117" s="6"/>
      <c r="T117" s="6"/>
      <c r="U117" s="6"/>
      <c r="V117" s="6"/>
      <c r="W117" s="6"/>
      <c r="X117" s="17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  <c r="EU117" s="18"/>
      <c r="EV117" s="18"/>
      <c r="EW117" s="18"/>
      <c r="EX117" s="18"/>
      <c r="EY117" s="18"/>
      <c r="EZ117" s="18"/>
      <c r="FA117" s="18"/>
      <c r="FB117" s="18"/>
      <c r="FC117" s="18"/>
      <c r="FD117" s="18"/>
      <c r="FE117" s="18"/>
      <c r="FF117" s="18"/>
      <c r="FG117" s="18"/>
      <c r="FH117" s="18"/>
      <c r="FI117" s="18"/>
      <c r="FJ117" s="18"/>
      <c r="FK117" s="18"/>
      <c r="FL117" s="18"/>
      <c r="FM117" s="18"/>
      <c r="FN117" s="18"/>
      <c r="FO117" s="18"/>
      <c r="FP117" s="18"/>
      <c r="FQ117" s="18"/>
      <c r="FR117" s="18"/>
      <c r="FS117" s="18"/>
      <c r="FT117" s="18"/>
      <c r="FU117" s="18"/>
      <c r="FV117" s="18"/>
      <c r="FW117" s="18"/>
      <c r="FX117" s="18"/>
      <c r="FY117" s="18"/>
      <c r="FZ117" s="18"/>
      <c r="GA117" s="18"/>
      <c r="GB117" s="18"/>
      <c r="GC117" s="18"/>
      <c r="GD117" s="18"/>
      <c r="GE117" s="18"/>
      <c r="GF117" s="18"/>
      <c r="GG117" s="18"/>
      <c r="GH117" s="18"/>
      <c r="GI117" s="18"/>
      <c r="GJ117" s="18"/>
      <c r="GK117" s="18"/>
      <c r="GL117" s="18"/>
      <c r="GM117" s="18"/>
      <c r="GN117" s="18"/>
      <c r="GO117" s="18"/>
      <c r="GP117" s="18"/>
      <c r="GQ117" s="18"/>
      <c r="GR117" s="18"/>
      <c r="GS117" s="18"/>
      <c r="GT117" s="18"/>
      <c r="GU117" s="18"/>
      <c r="GV117" s="18"/>
      <c r="GW117" s="18"/>
      <c r="GX117" s="18"/>
      <c r="GY117" s="18"/>
      <c r="GZ117" s="18"/>
      <c r="HA117" s="18"/>
      <c r="HB117" s="18"/>
      <c r="HC117" s="18"/>
      <c r="HD117" s="18"/>
      <c r="HE117" s="18"/>
      <c r="HF117" s="18"/>
      <c r="HG117" s="18"/>
      <c r="HH117" s="18"/>
      <c r="HI117" s="18"/>
      <c r="HJ117" s="18"/>
      <c r="HK117" s="18"/>
      <c r="HL117" s="18"/>
      <c r="HM117" s="18"/>
      <c r="HN117" s="18"/>
      <c r="HO117" s="18"/>
      <c r="HP117" s="18"/>
      <c r="HQ117" s="18"/>
      <c r="HR117" s="18"/>
      <c r="HS117" s="18"/>
      <c r="HT117" s="18"/>
      <c r="HU117" s="18"/>
      <c r="HV117" s="18"/>
      <c r="HW117" s="18"/>
      <c r="HX117" s="18"/>
      <c r="HY117" s="18"/>
      <c r="HZ117" s="18"/>
      <c r="IA117" s="18"/>
      <c r="IB117" s="18"/>
      <c r="IC117" s="18"/>
      <c r="ID117" s="18"/>
      <c r="IE117" s="18"/>
      <c r="IF117" s="18"/>
      <c r="IG117" s="18"/>
      <c r="IH117" s="18"/>
      <c r="II117" s="18"/>
      <c r="IJ117" s="18"/>
      <c r="IK117" s="18"/>
      <c r="IL117" s="18"/>
      <c r="IM117" s="18"/>
      <c r="IN117" s="18"/>
      <c r="IO117" s="18"/>
      <c r="IP117" s="18"/>
      <c r="IQ117" s="18"/>
      <c r="IR117" s="18"/>
      <c r="IS117" s="18"/>
      <c r="IT117" s="18"/>
      <c r="IU117" s="18"/>
      <c r="IV117" s="18"/>
    </row>
    <row r="118" spans="1:256" ht="25.5" outlineLevel="2">
      <c r="A118" s="109" t="s">
        <v>30</v>
      </c>
      <c r="B118" s="183">
        <v>38073</v>
      </c>
      <c r="C118" s="173" t="s">
        <v>304</v>
      </c>
      <c r="D118" s="164" t="s">
        <v>201</v>
      </c>
      <c r="E118" s="145" t="s">
        <v>138</v>
      </c>
      <c r="F118" s="178">
        <v>7</v>
      </c>
      <c r="G118" s="168">
        <f t="shared" si="32"/>
        <v>0</v>
      </c>
      <c r="H118" s="168">
        <f t="shared" si="33"/>
        <v>0</v>
      </c>
      <c r="I118" s="122"/>
      <c r="J118" s="121">
        <f>G118*(1+$L$6)</f>
        <v>0</v>
      </c>
      <c r="K118" s="121">
        <f t="shared" si="35"/>
        <v>0</v>
      </c>
      <c r="L118" s="111">
        <f t="shared" si="36"/>
        <v>0</v>
      </c>
      <c r="M118" s="113">
        <f t="shared" si="37"/>
        <v>0</v>
      </c>
      <c r="N118" s="114"/>
      <c r="O118" s="100"/>
      <c r="P118" s="123"/>
      <c r="Q118" s="124">
        <f t="shared" si="38"/>
        <v>0</v>
      </c>
      <c r="R118" s="114"/>
      <c r="S118" s="6"/>
      <c r="T118" s="6"/>
      <c r="U118" s="6"/>
      <c r="V118" s="6"/>
      <c r="W118" s="6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  <c r="EQ118" s="18"/>
      <c r="ER118" s="18"/>
      <c r="ES118" s="18"/>
      <c r="ET118" s="18"/>
      <c r="EU118" s="18"/>
      <c r="EV118" s="18"/>
      <c r="EW118" s="18"/>
      <c r="EX118" s="18"/>
      <c r="EY118" s="18"/>
      <c r="EZ118" s="18"/>
      <c r="FA118" s="18"/>
      <c r="FB118" s="18"/>
      <c r="FC118" s="18"/>
      <c r="FD118" s="18"/>
      <c r="FE118" s="18"/>
      <c r="FF118" s="18"/>
      <c r="FG118" s="18"/>
      <c r="FH118" s="18"/>
      <c r="FI118" s="18"/>
      <c r="FJ118" s="18"/>
      <c r="FK118" s="18"/>
      <c r="FL118" s="18"/>
      <c r="FM118" s="18"/>
      <c r="FN118" s="18"/>
      <c r="FO118" s="18"/>
      <c r="FP118" s="18"/>
      <c r="FQ118" s="18"/>
      <c r="FR118" s="18"/>
      <c r="FS118" s="18"/>
      <c r="FT118" s="18"/>
      <c r="FU118" s="18"/>
      <c r="FV118" s="18"/>
      <c r="FW118" s="18"/>
      <c r="FX118" s="18"/>
      <c r="FY118" s="18"/>
      <c r="FZ118" s="18"/>
      <c r="GA118" s="18"/>
      <c r="GB118" s="18"/>
      <c r="GC118" s="18"/>
      <c r="GD118" s="18"/>
      <c r="GE118" s="18"/>
      <c r="GF118" s="18"/>
      <c r="GG118" s="18"/>
      <c r="GH118" s="18"/>
      <c r="GI118" s="18"/>
      <c r="GJ118" s="18"/>
      <c r="GK118" s="18"/>
      <c r="GL118" s="18"/>
      <c r="GM118" s="18"/>
      <c r="GN118" s="18"/>
      <c r="GO118" s="18"/>
      <c r="GP118" s="18"/>
      <c r="GQ118" s="18"/>
      <c r="GR118" s="18"/>
      <c r="GS118" s="18"/>
      <c r="GT118" s="18"/>
      <c r="GU118" s="18"/>
      <c r="GV118" s="18"/>
      <c r="GW118" s="18"/>
      <c r="GX118" s="18"/>
      <c r="GY118" s="18"/>
      <c r="GZ118" s="18"/>
      <c r="HA118" s="18"/>
      <c r="HB118" s="18"/>
      <c r="HC118" s="18"/>
      <c r="HD118" s="18"/>
      <c r="HE118" s="18"/>
      <c r="HF118" s="18"/>
      <c r="HG118" s="18"/>
      <c r="HH118" s="18"/>
      <c r="HI118" s="18"/>
      <c r="HJ118" s="18"/>
      <c r="HK118" s="18"/>
      <c r="HL118" s="18"/>
      <c r="HM118" s="18"/>
      <c r="HN118" s="18"/>
      <c r="HO118" s="18"/>
      <c r="HP118" s="18"/>
      <c r="HQ118" s="18"/>
      <c r="HR118" s="18"/>
      <c r="HS118" s="18"/>
      <c r="HT118" s="18"/>
      <c r="HU118" s="18"/>
      <c r="HV118" s="18"/>
      <c r="HW118" s="18"/>
      <c r="HX118" s="18"/>
      <c r="HY118" s="18"/>
      <c r="HZ118" s="18"/>
      <c r="IA118" s="18"/>
      <c r="IB118" s="18"/>
      <c r="IC118" s="18"/>
      <c r="ID118" s="18"/>
      <c r="IE118" s="18"/>
      <c r="IF118" s="18"/>
      <c r="IG118" s="18"/>
      <c r="IH118" s="18"/>
      <c r="II118" s="18"/>
      <c r="IJ118" s="18"/>
      <c r="IK118" s="18"/>
      <c r="IL118" s="18"/>
      <c r="IM118" s="18"/>
      <c r="IN118" s="18"/>
      <c r="IO118" s="18"/>
      <c r="IP118" s="18"/>
      <c r="IQ118" s="18"/>
      <c r="IR118" s="18"/>
      <c r="IS118" s="18"/>
      <c r="IT118" s="18"/>
      <c r="IU118" s="18"/>
      <c r="IV118" s="18"/>
    </row>
    <row r="119" spans="1:256" ht="14.25" outlineLevel="2">
      <c r="A119" s="109" t="s">
        <v>30</v>
      </c>
      <c r="B119" s="146">
        <v>38769</v>
      </c>
      <c r="C119" s="173" t="s">
        <v>305</v>
      </c>
      <c r="D119" s="165" t="s">
        <v>202</v>
      </c>
      <c r="E119" s="145" t="s">
        <v>138</v>
      </c>
      <c r="F119" s="178">
        <v>7</v>
      </c>
      <c r="G119" s="168">
        <f t="shared" si="32"/>
        <v>0</v>
      </c>
      <c r="H119" s="168">
        <v>0</v>
      </c>
      <c r="I119" s="122"/>
      <c r="J119" s="121">
        <f t="shared" si="34"/>
        <v>0</v>
      </c>
      <c r="K119" s="121">
        <f t="shared" si="35"/>
        <v>0</v>
      </c>
      <c r="L119" s="111">
        <f t="shared" si="36"/>
        <v>0</v>
      </c>
      <c r="M119" s="113">
        <f t="shared" si="37"/>
        <v>0</v>
      </c>
      <c r="N119" s="114"/>
      <c r="O119" s="100"/>
      <c r="P119" s="123"/>
      <c r="Q119" s="124">
        <f t="shared" si="38"/>
        <v>0</v>
      </c>
      <c r="R119" s="114"/>
      <c r="S119" s="6"/>
      <c r="T119" s="6"/>
      <c r="U119" s="6"/>
      <c r="V119" s="6"/>
      <c r="W119" s="6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  <c r="EQ119" s="18"/>
      <c r="ER119" s="18"/>
      <c r="ES119" s="18"/>
      <c r="ET119" s="18"/>
      <c r="EU119" s="18"/>
      <c r="EV119" s="18"/>
      <c r="EW119" s="18"/>
      <c r="EX119" s="18"/>
      <c r="EY119" s="18"/>
      <c r="EZ119" s="18"/>
      <c r="FA119" s="18"/>
      <c r="FB119" s="18"/>
      <c r="FC119" s="18"/>
      <c r="FD119" s="18"/>
      <c r="FE119" s="18"/>
      <c r="FF119" s="18"/>
      <c r="FG119" s="18"/>
      <c r="FH119" s="18"/>
      <c r="FI119" s="18"/>
      <c r="FJ119" s="18"/>
      <c r="FK119" s="18"/>
      <c r="FL119" s="18"/>
      <c r="FM119" s="18"/>
      <c r="FN119" s="18"/>
      <c r="FO119" s="18"/>
      <c r="FP119" s="18"/>
      <c r="FQ119" s="18"/>
      <c r="FR119" s="18"/>
      <c r="FS119" s="18"/>
      <c r="FT119" s="18"/>
      <c r="FU119" s="18"/>
      <c r="FV119" s="18"/>
      <c r="FW119" s="18"/>
      <c r="FX119" s="18"/>
      <c r="FY119" s="18"/>
      <c r="FZ119" s="18"/>
      <c r="GA119" s="18"/>
      <c r="GB119" s="18"/>
      <c r="GC119" s="18"/>
      <c r="GD119" s="18"/>
      <c r="GE119" s="18"/>
      <c r="GF119" s="18"/>
      <c r="GG119" s="18"/>
      <c r="GH119" s="18"/>
      <c r="GI119" s="18"/>
      <c r="GJ119" s="18"/>
      <c r="GK119" s="18"/>
      <c r="GL119" s="18"/>
      <c r="GM119" s="18"/>
      <c r="GN119" s="18"/>
      <c r="GO119" s="18"/>
      <c r="GP119" s="18"/>
      <c r="GQ119" s="18"/>
      <c r="GR119" s="18"/>
      <c r="GS119" s="18"/>
      <c r="GT119" s="18"/>
      <c r="GU119" s="18"/>
      <c r="GV119" s="18"/>
      <c r="GW119" s="18"/>
      <c r="GX119" s="18"/>
      <c r="GY119" s="18"/>
      <c r="GZ119" s="18"/>
      <c r="HA119" s="18"/>
      <c r="HB119" s="18"/>
      <c r="HC119" s="18"/>
      <c r="HD119" s="18"/>
      <c r="HE119" s="18"/>
      <c r="HF119" s="18"/>
      <c r="HG119" s="18"/>
      <c r="HH119" s="18"/>
      <c r="HI119" s="18"/>
      <c r="HJ119" s="18"/>
      <c r="HK119" s="18"/>
      <c r="HL119" s="18"/>
      <c r="HM119" s="18"/>
      <c r="HN119" s="18"/>
      <c r="HO119" s="18"/>
      <c r="HP119" s="18"/>
      <c r="HQ119" s="18"/>
      <c r="HR119" s="18"/>
      <c r="HS119" s="18"/>
      <c r="HT119" s="18"/>
      <c r="HU119" s="18"/>
      <c r="HV119" s="18"/>
      <c r="HW119" s="18"/>
      <c r="HX119" s="18"/>
      <c r="HY119" s="18"/>
      <c r="HZ119" s="18"/>
      <c r="IA119" s="18"/>
      <c r="IB119" s="18"/>
      <c r="IC119" s="18"/>
      <c r="ID119" s="18"/>
      <c r="IE119" s="18"/>
      <c r="IF119" s="18"/>
      <c r="IG119" s="18"/>
      <c r="IH119" s="18"/>
      <c r="II119" s="18"/>
      <c r="IJ119" s="18"/>
      <c r="IK119" s="18"/>
      <c r="IL119" s="18"/>
      <c r="IM119" s="18"/>
      <c r="IN119" s="18"/>
      <c r="IO119" s="18"/>
      <c r="IP119" s="18"/>
      <c r="IQ119" s="18"/>
      <c r="IR119" s="18"/>
      <c r="IS119" s="18"/>
      <c r="IT119" s="18"/>
      <c r="IU119" s="18"/>
      <c r="IV119" s="18"/>
    </row>
    <row r="120" spans="1:256" outlineLevel="1">
      <c r="A120" s="116"/>
      <c r="B120" s="68"/>
      <c r="C120" s="68"/>
      <c r="D120" s="207" t="s">
        <v>34</v>
      </c>
      <c r="E120" s="207"/>
      <c r="F120" s="207"/>
      <c r="G120" s="207"/>
      <c r="H120" s="207"/>
      <c r="I120" s="207"/>
      <c r="J120" s="207"/>
      <c r="K120" s="207"/>
      <c r="L120" s="211">
        <f>SUM(M108:M119)</f>
        <v>0</v>
      </c>
      <c r="M120" s="211"/>
      <c r="N120" s="125"/>
      <c r="O120" s="126">
        <v>1</v>
      </c>
      <c r="P120" s="123" t="s">
        <v>27</v>
      </c>
      <c r="Q120" s="127">
        <f>SUM(Q108:Q119)</f>
        <v>0</v>
      </c>
      <c r="R120" s="114"/>
      <c r="S120" s="10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  <c r="FN120" s="11"/>
      <c r="FO120" s="11"/>
      <c r="FP120" s="11"/>
      <c r="FQ120" s="11"/>
      <c r="FR120" s="11"/>
      <c r="FS120" s="11"/>
      <c r="FT120" s="11"/>
      <c r="FU120" s="11"/>
      <c r="FV120" s="11"/>
      <c r="FW120" s="11"/>
      <c r="FX120" s="11"/>
      <c r="FY120" s="11"/>
      <c r="FZ120" s="11"/>
      <c r="GA120" s="11"/>
      <c r="GB120" s="11"/>
      <c r="GC120" s="11"/>
      <c r="GD120" s="11"/>
      <c r="GE120" s="11"/>
      <c r="GF120" s="11"/>
      <c r="GG120" s="11"/>
      <c r="GH120" s="11"/>
      <c r="GI120" s="11"/>
      <c r="GJ120" s="11"/>
      <c r="GK120" s="11"/>
      <c r="GL120" s="11"/>
      <c r="GM120" s="11"/>
      <c r="GN120" s="11"/>
      <c r="GO120" s="11"/>
      <c r="GP120" s="11"/>
      <c r="GQ120" s="11"/>
      <c r="GR120" s="11"/>
      <c r="GS120" s="11"/>
      <c r="GT120" s="11"/>
      <c r="GU120" s="11"/>
      <c r="GV120" s="11"/>
      <c r="GW120" s="11"/>
      <c r="GX120" s="11"/>
      <c r="GY120" s="11"/>
      <c r="GZ120" s="11"/>
      <c r="HA120" s="11"/>
      <c r="HB120" s="11"/>
      <c r="HC120" s="11"/>
      <c r="HD120" s="11"/>
      <c r="HE120" s="11"/>
      <c r="HF120" s="11"/>
      <c r="HG120" s="11"/>
      <c r="HH120" s="11"/>
      <c r="HI120" s="11"/>
      <c r="HJ120" s="11"/>
      <c r="HK120" s="11"/>
      <c r="HL120" s="11"/>
      <c r="HM120" s="11"/>
      <c r="HN120" s="11"/>
      <c r="HO120" s="11"/>
      <c r="HP120" s="11"/>
      <c r="HQ120" s="11"/>
      <c r="HR120" s="11"/>
      <c r="HS120" s="11"/>
      <c r="HT120" s="11"/>
      <c r="HU120" s="11"/>
      <c r="HV120" s="11"/>
      <c r="HW120" s="11"/>
      <c r="HX120" s="11"/>
      <c r="HY120" s="11"/>
      <c r="HZ120" s="11"/>
      <c r="IA120" s="11"/>
      <c r="IB120" s="11"/>
      <c r="IC120" s="11"/>
      <c r="ID120" s="11"/>
      <c r="IE120" s="11"/>
      <c r="IF120" s="11"/>
      <c r="IG120" s="11"/>
      <c r="IH120" s="11"/>
      <c r="II120" s="11"/>
      <c r="IJ120" s="11"/>
      <c r="IK120" s="11"/>
      <c r="IL120" s="11"/>
      <c r="IM120" s="11"/>
      <c r="IN120" s="11"/>
      <c r="IO120" s="11"/>
      <c r="IP120" s="11"/>
      <c r="IQ120" s="11"/>
      <c r="IR120" s="11"/>
      <c r="IS120" s="11"/>
      <c r="IT120" s="11"/>
      <c r="IU120" s="11"/>
      <c r="IV120" s="11"/>
    </row>
    <row r="121" spans="1:256" ht="14.25" outlineLevel="1">
      <c r="A121" s="60"/>
      <c r="B121" s="128"/>
      <c r="C121" s="61">
        <v>13</v>
      </c>
      <c r="D121" s="132" t="s">
        <v>203</v>
      </c>
      <c r="E121" s="184"/>
      <c r="F121" s="134"/>
      <c r="G121" s="133"/>
      <c r="H121" s="133"/>
      <c r="I121" s="129"/>
      <c r="J121" s="134"/>
      <c r="K121" s="134"/>
      <c r="L121" s="133"/>
      <c r="M121" s="133"/>
      <c r="N121" s="80"/>
      <c r="O121" s="185"/>
      <c r="P121" s="66"/>
      <c r="Q121" s="67"/>
      <c r="R121" s="114"/>
      <c r="S121" s="6"/>
      <c r="T121" s="6"/>
      <c r="U121" s="6"/>
      <c r="V121" s="6"/>
      <c r="W121" s="6"/>
      <c r="X121" s="9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  <c r="II121" s="6"/>
      <c r="IJ121" s="6"/>
      <c r="IK121" s="6"/>
      <c r="IL121" s="6"/>
      <c r="IM121" s="6"/>
      <c r="IN121" s="6"/>
      <c r="IO121" s="6"/>
      <c r="IP121" s="6"/>
      <c r="IQ121" s="6"/>
      <c r="IR121" s="6"/>
      <c r="IS121" s="6"/>
      <c r="IT121" s="6"/>
      <c r="IU121" s="6"/>
      <c r="IV121" s="6"/>
    </row>
    <row r="122" spans="1:256" ht="14.25" outlineLevel="2">
      <c r="A122" s="109" t="s">
        <v>30</v>
      </c>
      <c r="B122" s="106" t="s">
        <v>204</v>
      </c>
      <c r="C122" s="117" t="s">
        <v>205</v>
      </c>
      <c r="D122" s="186" t="s">
        <v>206</v>
      </c>
      <c r="E122" s="145" t="s">
        <v>33</v>
      </c>
      <c r="F122" s="166">
        <v>39.15</v>
      </c>
      <c r="G122" s="168">
        <f>(I122*0.35)</f>
        <v>0</v>
      </c>
      <c r="H122" s="168">
        <f>(I122*0.65)</f>
        <v>0</v>
      </c>
      <c r="I122" s="122"/>
      <c r="J122" s="121">
        <f>G122*(1+$L$6)</f>
        <v>0</v>
      </c>
      <c r="K122" s="121">
        <f>H122*(1+$L$6)</f>
        <v>0</v>
      </c>
      <c r="L122" s="111">
        <f>+ROUND(J122+K122,2)</f>
        <v>0</v>
      </c>
      <c r="M122" s="113">
        <f>ROUND(L122*F122,2)</f>
        <v>0</v>
      </c>
      <c r="N122" s="114"/>
      <c r="O122" s="100"/>
      <c r="P122" s="123" t="s">
        <v>27</v>
      </c>
      <c r="Q122" s="124">
        <f>M122*$Q$9</f>
        <v>0</v>
      </c>
      <c r="R122" s="114"/>
      <c r="S122" s="6"/>
      <c r="T122" s="6"/>
      <c r="U122" s="6"/>
      <c r="V122" s="6"/>
      <c r="W122" s="6"/>
      <c r="X122" s="9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  <c r="IP122" s="6"/>
      <c r="IQ122" s="6"/>
      <c r="IR122" s="6"/>
      <c r="IS122" s="6"/>
      <c r="IT122" s="6"/>
      <c r="IU122" s="6"/>
      <c r="IV122" s="6"/>
    </row>
    <row r="123" spans="1:256" outlineLevel="1">
      <c r="A123" s="116"/>
      <c r="B123" s="68"/>
      <c r="C123" s="68"/>
      <c r="D123" s="207" t="s">
        <v>34</v>
      </c>
      <c r="E123" s="207"/>
      <c r="F123" s="207"/>
      <c r="G123" s="207"/>
      <c r="H123" s="207"/>
      <c r="I123" s="207"/>
      <c r="J123" s="207"/>
      <c r="K123" s="207"/>
      <c r="L123" s="211">
        <f>SUM(M122)</f>
        <v>0</v>
      </c>
      <c r="M123" s="211"/>
      <c r="N123" s="125"/>
      <c r="O123" s="187">
        <v>1</v>
      </c>
      <c r="P123" s="123" t="s">
        <v>27</v>
      </c>
      <c r="Q123" s="127">
        <f>SUM(Q122)</f>
        <v>0</v>
      </c>
      <c r="R123" s="114"/>
      <c r="S123" s="10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22"/>
      <c r="FC123" s="22"/>
      <c r="FD123" s="22"/>
      <c r="FE123" s="22"/>
      <c r="FF123" s="22"/>
      <c r="FG123" s="22"/>
      <c r="FH123" s="22"/>
      <c r="FI123" s="22"/>
      <c r="FJ123" s="22"/>
      <c r="FK123" s="22"/>
      <c r="FL123" s="22"/>
      <c r="FM123" s="22"/>
      <c r="FN123" s="22"/>
      <c r="FO123" s="22"/>
      <c r="FP123" s="22"/>
      <c r="FQ123" s="22"/>
      <c r="FR123" s="22"/>
      <c r="FS123" s="22"/>
      <c r="FT123" s="22"/>
      <c r="FU123" s="22"/>
      <c r="FV123" s="22"/>
      <c r="FW123" s="22"/>
      <c r="FX123" s="22"/>
      <c r="FY123" s="22"/>
      <c r="FZ123" s="22"/>
      <c r="GA123" s="22"/>
      <c r="GB123" s="22"/>
      <c r="GC123" s="22"/>
      <c r="GD123" s="22"/>
      <c r="GE123" s="22"/>
      <c r="GF123" s="22"/>
      <c r="GG123" s="22"/>
      <c r="GH123" s="22"/>
      <c r="GI123" s="22"/>
      <c r="GJ123" s="22"/>
      <c r="GK123" s="22"/>
      <c r="GL123" s="22"/>
      <c r="GM123" s="22"/>
      <c r="GN123" s="22"/>
      <c r="GO123" s="22"/>
      <c r="GP123" s="22"/>
      <c r="GQ123" s="22"/>
      <c r="GR123" s="22"/>
      <c r="GS123" s="22"/>
      <c r="GT123" s="22"/>
      <c r="GU123" s="22"/>
      <c r="GV123" s="22"/>
      <c r="GW123" s="22"/>
      <c r="GX123" s="22"/>
      <c r="GY123" s="22"/>
      <c r="GZ123" s="22"/>
      <c r="HA123" s="22"/>
      <c r="HB123" s="22"/>
      <c r="HC123" s="22"/>
      <c r="HD123" s="22"/>
      <c r="HE123" s="22"/>
      <c r="HF123" s="22"/>
      <c r="HG123" s="22"/>
      <c r="HH123" s="22"/>
      <c r="HI123" s="22"/>
      <c r="HJ123" s="22"/>
      <c r="HK123" s="22"/>
      <c r="HL123" s="22"/>
      <c r="HM123" s="22"/>
      <c r="HN123" s="22"/>
      <c r="HO123" s="22"/>
      <c r="HP123" s="22"/>
      <c r="HQ123" s="22"/>
      <c r="HR123" s="22"/>
      <c r="HS123" s="22"/>
      <c r="HT123" s="22"/>
      <c r="HU123" s="22"/>
      <c r="HV123" s="22"/>
      <c r="HW123" s="22"/>
      <c r="HX123" s="22"/>
      <c r="HY123" s="22"/>
      <c r="HZ123" s="22"/>
      <c r="IA123" s="22"/>
      <c r="IB123" s="22"/>
      <c r="IC123" s="22"/>
      <c r="ID123" s="22"/>
      <c r="IE123" s="22"/>
      <c r="IF123" s="22"/>
      <c r="IG123" s="22"/>
      <c r="IH123" s="22"/>
      <c r="II123" s="22"/>
      <c r="IJ123" s="22"/>
      <c r="IK123" s="22"/>
      <c r="IL123" s="22"/>
      <c r="IM123" s="22"/>
      <c r="IN123" s="22"/>
      <c r="IO123" s="22"/>
      <c r="IP123" s="22"/>
      <c r="IQ123" s="22"/>
      <c r="IR123" s="22"/>
      <c r="IS123" s="22"/>
      <c r="IT123" s="22"/>
      <c r="IU123" s="22"/>
      <c r="IV123" s="22"/>
    </row>
    <row r="124" spans="1:256" ht="22.9" customHeight="1">
      <c r="A124" s="188"/>
      <c r="B124" s="188"/>
      <c r="C124" s="189"/>
      <c r="D124" s="208" t="s">
        <v>207</v>
      </c>
      <c r="E124" s="208"/>
      <c r="F124" s="208"/>
      <c r="G124" s="208"/>
      <c r="H124" s="208"/>
      <c r="I124" s="208"/>
      <c r="J124" s="208"/>
      <c r="K124" s="208"/>
      <c r="L124" s="210">
        <f>L123+L120+L106+L98+L94+L64+L58+L50+L41+L33+L26+L17</f>
        <v>0</v>
      </c>
      <c r="M124" s="210"/>
      <c r="N124" s="125"/>
      <c r="O124" s="190"/>
      <c r="P124" s="98"/>
      <c r="Q124" s="210">
        <f>Q123+Q120+Q106+Q98+Q94+Q64+Q58+Q50+Q41+Q33+Q26+Q17</f>
        <v>0</v>
      </c>
      <c r="R124" s="210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  <c r="GC124" s="23"/>
      <c r="GD124" s="23"/>
      <c r="GE124" s="23"/>
      <c r="GF124" s="23"/>
      <c r="GG124" s="23"/>
      <c r="GH124" s="23"/>
      <c r="GI124" s="23"/>
      <c r="GJ124" s="23"/>
      <c r="GK124" s="23"/>
      <c r="GL124" s="23"/>
      <c r="GM124" s="23"/>
      <c r="GN124" s="23"/>
      <c r="GO124" s="23"/>
      <c r="GP124" s="23"/>
      <c r="GQ124" s="23"/>
      <c r="GR124" s="23"/>
      <c r="GS124" s="23"/>
      <c r="GT124" s="23"/>
      <c r="GU124" s="23"/>
      <c r="GV124" s="23"/>
      <c r="GW124" s="23"/>
      <c r="GX124" s="23"/>
      <c r="GY124" s="23"/>
      <c r="GZ124" s="23"/>
      <c r="HA124" s="23"/>
      <c r="HB124" s="23"/>
      <c r="HC124" s="23"/>
      <c r="HD124" s="23"/>
      <c r="HE124" s="23"/>
      <c r="HF124" s="23"/>
      <c r="HG124" s="23"/>
      <c r="HH124" s="23"/>
      <c r="HI124" s="23"/>
      <c r="HJ124" s="23"/>
      <c r="HK124" s="23"/>
      <c r="HL124" s="23"/>
      <c r="HM124" s="23"/>
      <c r="HN124" s="23"/>
      <c r="HO124" s="23"/>
      <c r="HP124" s="23"/>
      <c r="HQ124" s="23"/>
      <c r="HR124" s="23"/>
      <c r="HS124" s="23"/>
      <c r="HT124" s="23"/>
      <c r="HU124" s="23"/>
      <c r="HV124" s="23"/>
      <c r="HW124" s="23"/>
      <c r="HX124" s="23"/>
      <c r="HY124" s="23"/>
      <c r="HZ124" s="23"/>
      <c r="IA124" s="23"/>
      <c r="IB124" s="23"/>
      <c r="IC124" s="23"/>
      <c r="ID124" s="23"/>
      <c r="IE124" s="23"/>
      <c r="IF124" s="23"/>
      <c r="IG124" s="23"/>
      <c r="IH124" s="23"/>
      <c r="II124" s="23"/>
      <c r="IJ124" s="23"/>
      <c r="IK124" s="23"/>
      <c r="IL124" s="23"/>
      <c r="IM124" s="23"/>
      <c r="IN124" s="23"/>
      <c r="IO124" s="23"/>
      <c r="IP124" s="23"/>
      <c r="IQ124" s="23"/>
      <c r="IR124" s="23"/>
      <c r="IS124" s="23"/>
      <c r="IT124" s="23"/>
      <c r="IU124" s="23"/>
      <c r="IV124" s="23"/>
    </row>
    <row r="125" spans="1:256">
      <c r="A125" s="60"/>
      <c r="B125" s="60"/>
      <c r="C125" s="60"/>
      <c r="D125" s="60" t="s">
        <v>307</v>
      </c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  <c r="O125" s="69"/>
      <c r="P125" s="69"/>
      <c r="Q125" s="69"/>
      <c r="R125" s="81"/>
    </row>
    <row r="126" spans="1:256">
      <c r="A126" s="103"/>
      <c r="B126" s="103"/>
      <c r="C126" s="61">
        <v>14</v>
      </c>
      <c r="D126" s="104" t="s">
        <v>244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  <c r="O126" s="69"/>
      <c r="P126" s="69"/>
      <c r="Q126" s="69"/>
      <c r="R126" s="81"/>
    </row>
    <row r="127" spans="1:256" ht="38.25">
      <c r="A127" s="105" t="s">
        <v>30</v>
      </c>
      <c r="B127" s="183">
        <v>94273</v>
      </c>
      <c r="C127" s="107" t="s">
        <v>251</v>
      </c>
      <c r="D127" s="164" t="s">
        <v>245</v>
      </c>
      <c r="E127" s="109" t="s">
        <v>246</v>
      </c>
      <c r="F127" s="110">
        <v>455</v>
      </c>
      <c r="G127" s="121">
        <f>(I127*0.35)</f>
        <v>0</v>
      </c>
      <c r="H127" s="121">
        <f>(I127*0.65)</f>
        <v>0</v>
      </c>
      <c r="I127" s="112"/>
      <c r="J127" s="121">
        <f>G127*(1+$L$6)</f>
        <v>0</v>
      </c>
      <c r="K127" s="121">
        <f>H127*(1+$L$6)</f>
        <v>0</v>
      </c>
      <c r="L127" s="111">
        <f>+ROUND(J127+K127,2)</f>
        <v>0</v>
      </c>
      <c r="M127" s="113">
        <f>ROUND(L127*F127,2)</f>
        <v>0</v>
      </c>
      <c r="N127" s="114"/>
      <c r="O127" s="69"/>
      <c r="P127" s="69"/>
      <c r="Q127" s="69"/>
      <c r="R127" s="81"/>
    </row>
    <row r="128" spans="1:256">
      <c r="A128" s="60"/>
      <c r="B128" s="60"/>
      <c r="C128" s="61">
        <v>15</v>
      </c>
      <c r="D128" s="60" t="s">
        <v>243</v>
      </c>
      <c r="E128" s="209"/>
      <c r="F128" s="209"/>
      <c r="G128" s="209"/>
      <c r="H128" s="209"/>
      <c r="I128" s="209"/>
      <c r="J128" s="209"/>
      <c r="K128" s="209"/>
      <c r="L128" s="209"/>
      <c r="M128" s="209"/>
      <c r="N128" s="209"/>
      <c r="O128" s="69"/>
      <c r="P128" s="69"/>
      <c r="Q128" s="69"/>
      <c r="R128" s="81"/>
    </row>
    <row r="129" spans="1:18" ht="38.25">
      <c r="A129" s="191" t="s">
        <v>30</v>
      </c>
      <c r="B129" s="192" t="s">
        <v>248</v>
      </c>
      <c r="C129" s="118" t="s">
        <v>306</v>
      </c>
      <c r="D129" s="164" t="s">
        <v>249</v>
      </c>
      <c r="E129" s="193" t="s">
        <v>250</v>
      </c>
      <c r="F129" s="194">
        <v>730</v>
      </c>
      <c r="G129" s="195">
        <f>(I129*0.35)</f>
        <v>0</v>
      </c>
      <c r="H129" s="195">
        <f>(I129*0.65)</f>
        <v>0</v>
      </c>
      <c r="I129" s="196"/>
      <c r="J129" s="195">
        <f>G129*(1+$L$6)</f>
        <v>0</v>
      </c>
      <c r="K129" s="195">
        <f>H129*(1+$L$6)</f>
        <v>0</v>
      </c>
      <c r="L129" s="197">
        <f>+ROUND(J129+K129,2)</f>
        <v>0</v>
      </c>
      <c r="M129" s="113">
        <f>ROUND(L129*F129,2)</f>
        <v>0</v>
      </c>
      <c r="N129" s="114"/>
      <c r="O129" s="69"/>
      <c r="P129" s="69"/>
      <c r="Q129" s="69"/>
      <c r="R129" s="81"/>
    </row>
    <row r="130" spans="1:18" ht="14.25">
      <c r="A130" s="116"/>
      <c r="B130" s="68"/>
      <c r="C130" s="68"/>
      <c r="D130" s="207" t="s">
        <v>34</v>
      </c>
      <c r="E130" s="207"/>
      <c r="F130" s="207"/>
      <c r="G130" s="207"/>
      <c r="H130" s="207"/>
      <c r="I130" s="207"/>
      <c r="J130" s="207"/>
      <c r="K130" s="207"/>
      <c r="L130" s="211">
        <f>M129+M127</f>
        <v>0</v>
      </c>
      <c r="M130" s="211"/>
      <c r="N130" s="198"/>
      <c r="O130" s="69"/>
      <c r="P130" s="69"/>
      <c r="Q130" s="69"/>
      <c r="R130" s="81"/>
    </row>
    <row r="131" spans="1:18" ht="14.25">
      <c r="A131" s="92"/>
      <c r="B131" s="188"/>
      <c r="C131" s="189"/>
      <c r="D131" s="208" t="s">
        <v>313</v>
      </c>
      <c r="E131" s="208"/>
      <c r="F131" s="208"/>
      <c r="G131" s="208"/>
      <c r="H131" s="208"/>
      <c r="I131" s="208"/>
      <c r="J131" s="208"/>
      <c r="K131" s="208"/>
      <c r="L131" s="210">
        <f>L130+Q124+L13</f>
        <v>0</v>
      </c>
      <c r="M131" s="210"/>
      <c r="N131" s="125"/>
      <c r="O131" s="190"/>
      <c r="P131" s="98"/>
      <c r="Q131" s="210"/>
      <c r="R131" s="210"/>
    </row>
    <row r="132" spans="1:18" ht="33.75" customHeight="1"/>
    <row r="133" spans="1:18" ht="15" customHeight="1">
      <c r="A133" s="74"/>
      <c r="B133" s="88"/>
      <c r="C133" s="89"/>
      <c r="D133" s="74"/>
      <c r="E133" s="74"/>
      <c r="F133" s="90"/>
      <c r="G133" s="74"/>
      <c r="H133" s="206"/>
      <c r="I133" s="206"/>
    </row>
    <row r="134" spans="1:18">
      <c r="A134" s="74"/>
      <c r="B134" s="88"/>
      <c r="C134" s="89"/>
      <c r="D134" s="74"/>
      <c r="E134" s="74"/>
      <c r="F134" s="90"/>
      <c r="G134" s="74"/>
      <c r="I134" s="205" t="s">
        <v>314</v>
      </c>
      <c r="J134" s="205"/>
      <c r="K134" s="205"/>
      <c r="L134" s="205"/>
    </row>
    <row r="135" spans="1:18">
      <c r="A135" s="74"/>
      <c r="B135" s="88"/>
      <c r="C135" s="89"/>
      <c r="D135" s="74"/>
      <c r="E135" s="74"/>
      <c r="F135" s="90"/>
      <c r="G135" s="74"/>
      <c r="I135" s="199" t="s">
        <v>315</v>
      </c>
      <c r="J135" s="200" t="str">
        <f t="array" ref="J135:J137">Import.RespOrçamento</f>
        <v>MONICA LIMA PEREZ</v>
      </c>
      <c r="K135" s="201"/>
      <c r="L135" s="201"/>
    </row>
    <row r="136" spans="1:18">
      <c r="I136" s="199" t="s">
        <v>316</v>
      </c>
      <c r="J136" s="200" t="str">
        <v>RS A 41825-0</v>
      </c>
      <c r="K136" s="201"/>
      <c r="L136" s="201"/>
    </row>
    <row r="137" spans="1:18" ht="26.25">
      <c r="D137" s="86"/>
      <c r="I137" s="199" t="s">
        <v>322</v>
      </c>
      <c r="J137" s="200" t="str">
        <v>9541083</v>
      </c>
      <c r="K137" s="201"/>
      <c r="L137" s="201"/>
    </row>
    <row r="150" spans="10:11">
      <c r="J150" s="215"/>
      <c r="K150" s="215"/>
    </row>
  </sheetData>
  <mergeCells count="67">
    <mergeCell ref="J150:K150"/>
    <mergeCell ref="A1:N1"/>
    <mergeCell ref="A2:N2"/>
    <mergeCell ref="A3:N3"/>
    <mergeCell ref="A4:B4"/>
    <mergeCell ref="C4:D4"/>
    <mergeCell ref="E4:I4"/>
    <mergeCell ref="J4:N5"/>
    <mergeCell ref="A5:B5"/>
    <mergeCell ref="C5:D5"/>
    <mergeCell ref="E5:I5"/>
    <mergeCell ref="A6:B6"/>
    <mergeCell ref="C6:D6"/>
    <mergeCell ref="E6:I6"/>
    <mergeCell ref="A7:A8"/>
    <mergeCell ref="B7:B8"/>
    <mergeCell ref="C7:C8"/>
    <mergeCell ref="D7:D8"/>
    <mergeCell ref="E7:E8"/>
    <mergeCell ref="F7:F8"/>
    <mergeCell ref="G7:I7"/>
    <mergeCell ref="Q7:Q8"/>
    <mergeCell ref="R7:R8"/>
    <mergeCell ref="L58:M58"/>
    <mergeCell ref="D17:K17"/>
    <mergeCell ref="L17:M17"/>
    <mergeCell ref="D26:K26"/>
    <mergeCell ref="L26:M26"/>
    <mergeCell ref="D33:K33"/>
    <mergeCell ref="L33:M33"/>
    <mergeCell ref="L13:M13"/>
    <mergeCell ref="A9:N9"/>
    <mergeCell ref="J7:L7"/>
    <mergeCell ref="M7:M8"/>
    <mergeCell ref="N7:N8"/>
    <mergeCell ref="E10:N10"/>
    <mergeCell ref="D13:K13"/>
    <mergeCell ref="Q131:R131"/>
    <mergeCell ref="E128:N128"/>
    <mergeCell ref="D130:K130"/>
    <mergeCell ref="L130:M130"/>
    <mergeCell ref="D64:K64"/>
    <mergeCell ref="L64:M64"/>
    <mergeCell ref="D94:K94"/>
    <mergeCell ref="L94:M94"/>
    <mergeCell ref="D98:K98"/>
    <mergeCell ref="L98:M98"/>
    <mergeCell ref="D124:K124"/>
    <mergeCell ref="L124:M124"/>
    <mergeCell ref="E125:N125"/>
    <mergeCell ref="D106:K106"/>
    <mergeCell ref="L106:M106"/>
    <mergeCell ref="L123:M123"/>
    <mergeCell ref="Q124:R124"/>
    <mergeCell ref="D41:K41"/>
    <mergeCell ref="L41:M41"/>
    <mergeCell ref="D50:K50"/>
    <mergeCell ref="L50:M50"/>
    <mergeCell ref="D58:K58"/>
    <mergeCell ref="L120:M120"/>
    <mergeCell ref="D123:K123"/>
    <mergeCell ref="I134:L134"/>
    <mergeCell ref="H133:I133"/>
    <mergeCell ref="D120:K120"/>
    <mergeCell ref="D131:K131"/>
    <mergeCell ref="E126:N126"/>
    <mergeCell ref="L131:M131"/>
  </mergeCells>
  <conditionalFormatting sqref="B127">
    <cfRule type="expression" dxfId="3" priority="3" stopIfTrue="1">
      <formula>$C127=1</formula>
    </cfRule>
  </conditionalFormatting>
  <conditionalFormatting sqref="B127">
    <cfRule type="expression" dxfId="2" priority="4" stopIfTrue="1">
      <formula>OR($C127=0,$C127=2,$C127=3,$C127=4)</formula>
    </cfRule>
  </conditionalFormatting>
  <conditionalFormatting sqref="B11:B12">
    <cfRule type="expression" dxfId="1" priority="1" stopIfTrue="1">
      <formula>$C11=1</formula>
    </cfRule>
  </conditionalFormatting>
  <conditionalFormatting sqref="B11:B12">
    <cfRule type="expression" dxfId="0" priority="2" stopIfTrue="1">
      <formula>OR($C11=0,$C11=2,$C11=3,$C11=4)</formula>
    </cfRule>
  </conditionalFormatting>
  <printOptions horizontalCentered="1"/>
  <pageMargins left="0.19685039370078741" right="0.19685039370078741" top="0.39370078740157483" bottom="0.39370078740157483" header="0.19685039370078741" footer="0.19685039370078741"/>
  <pageSetup paperSize="9" scale="42" fitToHeight="2" pageOrder="overThenDown" orientation="landscape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zoomScale="70" zoomScaleNormal="70" workbookViewId="0">
      <selection activeCell="T21" sqref="T21"/>
    </sheetView>
  </sheetViews>
  <sheetFormatPr defaultColWidth="15.5703125" defaultRowHeight="15" outlineLevelRow="1"/>
  <cols>
    <col min="1" max="1" width="5.42578125" style="42" customWidth="1"/>
    <col min="2" max="2" width="43.5703125" style="27" customWidth="1"/>
    <col min="3" max="3" width="9.5703125" style="27" customWidth="1"/>
    <col min="4" max="4" width="19.85546875" style="27" customWidth="1"/>
    <col min="5" max="5" width="10.85546875" style="27" customWidth="1"/>
    <col min="6" max="6" width="16.42578125" style="27" customWidth="1"/>
    <col min="7" max="7" width="10.85546875" style="27" customWidth="1"/>
    <col min="8" max="8" width="19.28515625" style="27" customWidth="1"/>
    <col min="9" max="9" width="10.85546875" style="27" customWidth="1"/>
    <col min="10" max="10" width="20.85546875" style="27" customWidth="1"/>
    <col min="11" max="11" width="10.85546875" style="27" customWidth="1"/>
    <col min="12" max="16" width="16.42578125" style="27" customWidth="1"/>
    <col min="17" max="17" width="21.5703125" style="27" customWidth="1"/>
    <col min="18" max="18" width="13.42578125" style="27" customWidth="1"/>
    <col min="19" max="19" width="16.85546875" style="27" customWidth="1"/>
    <col min="20" max="226" width="9.7109375" style="27" customWidth="1"/>
    <col min="227" max="227" width="6" style="27" customWidth="1"/>
    <col min="228" max="228" width="32.42578125" style="27" customWidth="1"/>
    <col min="229" max="229" width="7.140625" style="27" customWidth="1"/>
    <col min="230" max="230" width="13.140625" style="27" customWidth="1"/>
    <col min="231" max="231" width="8.140625" style="27" customWidth="1"/>
    <col min="232" max="232" width="15.5703125" style="27" customWidth="1"/>
    <col min="233" max="233" width="8.140625" style="27" customWidth="1"/>
    <col min="234" max="234" width="15.5703125" style="27" customWidth="1"/>
    <col min="235" max="235" width="8.140625" style="27" customWidth="1"/>
    <col min="236" max="237" width="15.5703125" style="27" customWidth="1"/>
  </cols>
  <sheetData>
    <row r="1" spans="1:256" ht="61.15" customHeight="1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</row>
    <row r="2" spans="1:256" ht="15.75" customHeight="1">
      <c r="A2" s="242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</row>
    <row r="3" spans="1:256" ht="15.75" customHeight="1">
      <c r="A3" s="243" t="s">
        <v>208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</row>
    <row r="4" spans="1:256" ht="15.75" customHeight="1">
      <c r="A4" s="244" t="s">
        <v>4</v>
      </c>
      <c r="B4" s="244"/>
      <c r="C4" s="244"/>
      <c r="D4" s="244"/>
      <c r="E4" s="244"/>
      <c r="F4" s="244"/>
      <c r="G4" s="244"/>
      <c r="H4" s="245" t="s">
        <v>209</v>
      </c>
      <c r="I4" s="245"/>
      <c r="J4" s="245"/>
      <c r="K4" s="246" t="s">
        <v>210</v>
      </c>
      <c r="L4" s="246"/>
      <c r="M4" s="246"/>
      <c r="N4" s="246"/>
      <c r="O4" s="246"/>
      <c r="P4" s="246"/>
      <c r="Q4" s="246"/>
      <c r="R4" s="246"/>
    </row>
    <row r="5" spans="1:256" ht="15.75" customHeight="1">
      <c r="A5" s="246" t="s">
        <v>7</v>
      </c>
      <c r="B5" s="246"/>
      <c r="C5" s="246"/>
      <c r="D5" s="246"/>
      <c r="E5" s="246"/>
      <c r="F5" s="246"/>
      <c r="G5" s="246"/>
      <c r="H5" s="245" t="s">
        <v>211</v>
      </c>
      <c r="I5" s="245"/>
      <c r="J5" s="245"/>
      <c r="K5" s="246"/>
      <c r="L5" s="246"/>
      <c r="M5" s="246"/>
      <c r="N5" s="246"/>
      <c r="O5" s="246"/>
      <c r="P5" s="246"/>
      <c r="Q5" s="246"/>
      <c r="R5" s="246"/>
    </row>
    <row r="6" spans="1:256" ht="15.75" customHeight="1">
      <c r="A6" s="245" t="s">
        <v>10</v>
      </c>
      <c r="B6" s="245"/>
      <c r="C6" s="245"/>
      <c r="D6" s="245"/>
      <c r="E6" s="245"/>
      <c r="F6" s="245"/>
      <c r="G6" s="245"/>
      <c r="H6" s="234"/>
      <c r="I6" s="234"/>
      <c r="J6" s="234"/>
      <c r="K6" s="247" t="s">
        <v>11</v>
      </c>
      <c r="L6" s="247"/>
      <c r="M6" s="28"/>
      <c r="N6" s="28"/>
      <c r="O6" s="28"/>
      <c r="P6" s="28" t="s">
        <v>212</v>
      </c>
      <c r="Q6" s="29">
        <f>ORÇAMENTO!L6</f>
        <v>0.2034</v>
      </c>
      <c r="R6" s="30"/>
    </row>
    <row r="7" spans="1:256" ht="12.75" customHeight="1">
      <c r="A7" s="239" t="s">
        <v>14</v>
      </c>
      <c r="B7" s="239" t="s">
        <v>213</v>
      </c>
      <c r="C7" s="239" t="s">
        <v>214</v>
      </c>
      <c r="D7" s="248" t="s">
        <v>215</v>
      </c>
      <c r="E7" s="249" t="s">
        <v>216</v>
      </c>
      <c r="F7" s="249"/>
      <c r="G7" s="249" t="s">
        <v>217</v>
      </c>
      <c r="H7" s="249"/>
      <c r="I7" s="249" t="s">
        <v>218</v>
      </c>
      <c r="J7" s="249"/>
      <c r="K7" s="249" t="s">
        <v>219</v>
      </c>
      <c r="L7" s="249"/>
      <c r="M7" s="249" t="s">
        <v>220</v>
      </c>
      <c r="N7" s="249"/>
      <c r="O7" s="249" t="s">
        <v>221</v>
      </c>
      <c r="P7" s="249"/>
      <c r="Q7" s="239" t="s">
        <v>20</v>
      </c>
      <c r="R7" s="239" t="s">
        <v>21</v>
      </c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</row>
    <row r="8" spans="1:256">
      <c r="A8" s="239"/>
      <c r="B8" s="239"/>
      <c r="C8" s="239"/>
      <c r="D8" s="248"/>
      <c r="E8" s="31" t="s">
        <v>21</v>
      </c>
      <c r="F8" s="32" t="s">
        <v>222</v>
      </c>
      <c r="G8" s="31" t="s">
        <v>21</v>
      </c>
      <c r="H8" s="32" t="s">
        <v>222</v>
      </c>
      <c r="I8" s="31" t="s">
        <v>21</v>
      </c>
      <c r="J8" s="32" t="s">
        <v>222</v>
      </c>
      <c r="K8" s="31" t="s">
        <v>21</v>
      </c>
      <c r="L8" s="32" t="s">
        <v>222</v>
      </c>
      <c r="M8" s="31" t="s">
        <v>21</v>
      </c>
      <c r="N8" s="32" t="s">
        <v>222</v>
      </c>
      <c r="O8" s="31" t="s">
        <v>21</v>
      </c>
      <c r="P8" s="32" t="s">
        <v>222</v>
      </c>
      <c r="Q8" s="239"/>
      <c r="R8" s="2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  <c r="IU8" s="34"/>
      <c r="IV8" s="34"/>
    </row>
    <row r="9" spans="1:256">
      <c r="A9" s="229">
        <v>1</v>
      </c>
      <c r="B9" s="233" t="str">
        <f>ORÇAMENTO!D12</f>
        <v>Administração Local</v>
      </c>
      <c r="C9" s="231">
        <f>ORÇAMENTO!N13</f>
        <v>0</v>
      </c>
      <c r="D9" s="228">
        <f>ORÇAMENTO!L13</f>
        <v>0</v>
      </c>
      <c r="E9" s="227"/>
      <c r="F9" s="36">
        <f>E9*D9</f>
        <v>0</v>
      </c>
      <c r="G9" s="227"/>
      <c r="H9" s="36">
        <f>G9*D9</f>
        <v>0</v>
      </c>
      <c r="I9" s="227"/>
      <c r="J9" s="36">
        <f>I9*D9</f>
        <v>0</v>
      </c>
      <c r="K9" s="227"/>
      <c r="L9" s="36">
        <f>K9*D9</f>
        <v>0</v>
      </c>
      <c r="M9" s="227"/>
      <c r="N9" s="36">
        <f>M9*D9</f>
        <v>0</v>
      </c>
      <c r="O9" s="227"/>
      <c r="P9" s="36">
        <f>O9*D9</f>
        <v>0</v>
      </c>
      <c r="Q9" s="228">
        <f>P9+N9+L9+J9+H9+F9</f>
        <v>0</v>
      </c>
      <c r="R9" s="227">
        <f>+O9+M9+K9+I9+G9+E9</f>
        <v>0</v>
      </c>
      <c r="S9" s="8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  <c r="IU9" s="34"/>
      <c r="IV9" s="34"/>
    </row>
    <row r="10" spans="1:256">
      <c r="A10" s="229"/>
      <c r="B10" s="233"/>
      <c r="C10" s="231"/>
      <c r="D10" s="228"/>
      <c r="E10" s="227"/>
      <c r="F10" s="73">
        <f>E9</f>
        <v>0</v>
      </c>
      <c r="G10" s="227"/>
      <c r="H10" s="73">
        <f>G9+F10</f>
        <v>0</v>
      </c>
      <c r="I10" s="227"/>
      <c r="J10" s="73">
        <f>H10+I9</f>
        <v>0</v>
      </c>
      <c r="K10" s="227"/>
      <c r="L10" s="37">
        <f>K9+J10</f>
        <v>0</v>
      </c>
      <c r="M10" s="227"/>
      <c r="N10" s="37">
        <f>M9+L10</f>
        <v>0</v>
      </c>
      <c r="O10" s="227"/>
      <c r="P10" s="37">
        <f>O9+N10</f>
        <v>0</v>
      </c>
      <c r="Q10" s="228"/>
      <c r="R10" s="227"/>
      <c r="S10" s="8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  <c r="IT10" s="34"/>
      <c r="IU10" s="34"/>
      <c r="IV10" s="34"/>
    </row>
    <row r="11" spans="1:256" ht="15.75" customHeight="1" outlineLevel="1">
      <c r="A11" s="229">
        <v>2</v>
      </c>
      <c r="B11" s="233" t="str">
        <f>ORÇAMENTO!D14</f>
        <v>MOVIMENTO DE TERRAS</v>
      </c>
      <c r="C11" s="231">
        <f>ORÇAMENTO!R17</f>
        <v>0</v>
      </c>
      <c r="D11" s="228">
        <f>ORÇAMENTO!Q17</f>
        <v>0</v>
      </c>
      <c r="E11" s="227"/>
      <c r="F11" s="36">
        <f>E11*D11</f>
        <v>0</v>
      </c>
      <c r="G11" s="227"/>
      <c r="H11" s="36">
        <f>G11*D11</f>
        <v>0</v>
      </c>
      <c r="I11" s="227"/>
      <c r="J11" s="36">
        <f>I11*D11</f>
        <v>0</v>
      </c>
      <c r="K11" s="227"/>
      <c r="L11" s="36">
        <f>K11*D11</f>
        <v>0</v>
      </c>
      <c r="M11" s="227"/>
      <c r="N11" s="36">
        <f>M11*D11</f>
        <v>0</v>
      </c>
      <c r="O11" s="227"/>
      <c r="P11" s="36">
        <f>O11*D11</f>
        <v>0</v>
      </c>
      <c r="Q11" s="228">
        <f>P11+N11+L11+J11+H11+F11</f>
        <v>0</v>
      </c>
      <c r="R11" s="227">
        <f>+O11+M11+K11+I11+G11+E11</f>
        <v>0</v>
      </c>
      <c r="S11" s="83"/>
    </row>
    <row r="12" spans="1:256" ht="15.75" customHeight="1" outlineLevel="1">
      <c r="A12" s="229"/>
      <c r="B12" s="233"/>
      <c r="C12" s="231"/>
      <c r="D12" s="228"/>
      <c r="E12" s="227"/>
      <c r="F12" s="35">
        <f>E11</f>
        <v>0</v>
      </c>
      <c r="G12" s="227"/>
      <c r="H12" s="35">
        <f>G11+F12</f>
        <v>0</v>
      </c>
      <c r="I12" s="227"/>
      <c r="J12" s="35">
        <f>H12+I11</f>
        <v>0</v>
      </c>
      <c r="K12" s="227"/>
      <c r="L12" s="37">
        <f>K11+J12</f>
        <v>0</v>
      </c>
      <c r="M12" s="227"/>
      <c r="N12" s="37">
        <f>M11+L12</f>
        <v>0</v>
      </c>
      <c r="O12" s="227"/>
      <c r="P12" s="37">
        <f>O11+N12</f>
        <v>0</v>
      </c>
      <c r="Q12" s="228"/>
      <c r="R12" s="227"/>
      <c r="S12" s="83"/>
    </row>
    <row r="13" spans="1:256" ht="15.75" customHeight="1" outlineLevel="1">
      <c r="A13" s="229">
        <v>3</v>
      </c>
      <c r="B13" s="233" t="str">
        <f>ORÇAMENTO!D18</f>
        <v>FUNDAÇÕES</v>
      </c>
      <c r="C13" s="231">
        <f>ORÇAMENTO!R26</f>
        <v>0</v>
      </c>
      <c r="D13" s="228">
        <f>ORÇAMENTO!Q26</f>
        <v>0</v>
      </c>
      <c r="E13" s="227"/>
      <c r="F13" s="36">
        <f>E13*D13</f>
        <v>0</v>
      </c>
      <c r="G13" s="227"/>
      <c r="H13" s="36">
        <f>G13*D13</f>
        <v>0</v>
      </c>
      <c r="I13" s="227"/>
      <c r="J13" s="36">
        <f>I13*D13</f>
        <v>0</v>
      </c>
      <c r="K13" s="227"/>
      <c r="L13" s="36">
        <f>K13*D13</f>
        <v>0</v>
      </c>
      <c r="M13" s="227"/>
      <c r="N13" s="36">
        <f>M13*D13</f>
        <v>0</v>
      </c>
      <c r="O13" s="227"/>
      <c r="P13" s="36">
        <f>O13*D13</f>
        <v>0</v>
      </c>
      <c r="Q13" s="228">
        <f>P13+N13+L13+J13+H13+F13</f>
        <v>0</v>
      </c>
      <c r="R13" s="227">
        <f>+O13+M13+K13+I13+G13+E13</f>
        <v>0</v>
      </c>
      <c r="S13" s="83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</row>
    <row r="14" spans="1:256" ht="15.75" customHeight="1" outlineLevel="1">
      <c r="A14" s="229"/>
      <c r="B14" s="233"/>
      <c r="C14" s="231"/>
      <c r="D14" s="228"/>
      <c r="E14" s="227"/>
      <c r="F14" s="35">
        <f>E13</f>
        <v>0</v>
      </c>
      <c r="G14" s="227"/>
      <c r="H14" s="35">
        <f>G13+F14</f>
        <v>0</v>
      </c>
      <c r="I14" s="227"/>
      <c r="J14" s="35">
        <f>H14+I13</f>
        <v>0</v>
      </c>
      <c r="K14" s="227"/>
      <c r="L14" s="37">
        <f>K13+J14</f>
        <v>0</v>
      </c>
      <c r="M14" s="227"/>
      <c r="N14" s="37">
        <f>M13+L14</f>
        <v>0</v>
      </c>
      <c r="O14" s="227"/>
      <c r="P14" s="37">
        <f>O13+N14</f>
        <v>0</v>
      </c>
      <c r="Q14" s="228"/>
      <c r="R14" s="227"/>
      <c r="S14" s="83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pans="1:256" ht="15.75" customHeight="1" outlineLevel="1">
      <c r="A15" s="229">
        <v>4</v>
      </c>
      <c r="B15" s="233" t="str">
        <f>ORÇAMENTO!D27</f>
        <v>SUPERESTRUTURA</v>
      </c>
      <c r="C15" s="231">
        <f>ORÇAMENTO!R33</f>
        <v>0</v>
      </c>
      <c r="D15" s="228">
        <f>ORÇAMENTO!Q33</f>
        <v>0</v>
      </c>
      <c r="E15" s="227"/>
      <c r="F15" s="36">
        <f>E15*D15</f>
        <v>0</v>
      </c>
      <c r="G15" s="227"/>
      <c r="H15" s="36">
        <f>G15*D15</f>
        <v>0</v>
      </c>
      <c r="I15" s="227"/>
      <c r="J15" s="36">
        <f>I15*D15</f>
        <v>0</v>
      </c>
      <c r="K15" s="227"/>
      <c r="L15" s="36">
        <f>K15*D15</f>
        <v>0</v>
      </c>
      <c r="M15" s="227"/>
      <c r="N15" s="36">
        <f>M15*D15</f>
        <v>0</v>
      </c>
      <c r="O15" s="227"/>
      <c r="P15" s="36">
        <f>O15*D15</f>
        <v>0</v>
      </c>
      <c r="Q15" s="228">
        <f>P15+N15+L15+J15+H15+F15</f>
        <v>0</v>
      </c>
      <c r="R15" s="227">
        <f>+O15+M15+K15+I15+G15+E15</f>
        <v>0</v>
      </c>
      <c r="S15" s="83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</row>
    <row r="16" spans="1:256" ht="15.75" customHeight="1" outlineLevel="1">
      <c r="A16" s="229"/>
      <c r="B16" s="233"/>
      <c r="C16" s="231"/>
      <c r="D16" s="228"/>
      <c r="E16" s="227"/>
      <c r="F16" s="35">
        <f>E15</f>
        <v>0</v>
      </c>
      <c r="G16" s="227"/>
      <c r="H16" s="35">
        <f>G15+F16</f>
        <v>0</v>
      </c>
      <c r="I16" s="227"/>
      <c r="J16" s="35">
        <f>H16+I15</f>
        <v>0</v>
      </c>
      <c r="K16" s="227"/>
      <c r="L16" s="37">
        <f>K15+J16</f>
        <v>0</v>
      </c>
      <c r="M16" s="227"/>
      <c r="N16" s="37">
        <f>M15+L16</f>
        <v>0</v>
      </c>
      <c r="O16" s="227"/>
      <c r="P16" s="37">
        <f>O15+N16</f>
        <v>0</v>
      </c>
      <c r="Q16" s="228"/>
      <c r="R16" s="227"/>
      <c r="S16" s="83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</row>
    <row r="17" spans="1:256" ht="15.75" customHeight="1" outlineLevel="1">
      <c r="A17" s="229">
        <v>5</v>
      </c>
      <c r="B17" s="233" t="str">
        <f>ORÇAMENTO!D34</f>
        <v>SISTEMA DE VEDAÇÃO VERTICAL INTERNO E EXTERNO (PAREDES)</v>
      </c>
      <c r="C17" s="231">
        <f>ORÇAMENTO!R41</f>
        <v>0</v>
      </c>
      <c r="D17" s="228">
        <f>ORÇAMENTO!Q41</f>
        <v>0</v>
      </c>
      <c r="E17" s="227"/>
      <c r="F17" s="36">
        <f>E17*D17</f>
        <v>0</v>
      </c>
      <c r="G17" s="227"/>
      <c r="H17" s="36">
        <f>G17*D17</f>
        <v>0</v>
      </c>
      <c r="I17" s="227"/>
      <c r="J17" s="36">
        <f>I17*D17</f>
        <v>0</v>
      </c>
      <c r="K17" s="227"/>
      <c r="L17" s="36">
        <f>K17*D17</f>
        <v>0</v>
      </c>
      <c r="M17" s="227"/>
      <c r="N17" s="36">
        <f>M17*D17</f>
        <v>0</v>
      </c>
      <c r="O17" s="227"/>
      <c r="P17" s="36">
        <f>O17*D17</f>
        <v>0</v>
      </c>
      <c r="Q17" s="228">
        <f>P17+N17+L17+J17+H17+F17</f>
        <v>0</v>
      </c>
      <c r="R17" s="227">
        <f>+O17+M17+K17+I17+G17+E17</f>
        <v>0</v>
      </c>
      <c r="S17" s="83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</row>
    <row r="18" spans="1:256" ht="15.75" customHeight="1" outlineLevel="1">
      <c r="A18" s="229"/>
      <c r="B18" s="233"/>
      <c r="C18" s="231"/>
      <c r="D18" s="228"/>
      <c r="E18" s="227"/>
      <c r="F18" s="35">
        <f>E17</f>
        <v>0</v>
      </c>
      <c r="G18" s="227"/>
      <c r="H18" s="35">
        <f>G17+F18</f>
        <v>0</v>
      </c>
      <c r="I18" s="227"/>
      <c r="J18" s="35">
        <f>H18+I17</f>
        <v>0</v>
      </c>
      <c r="K18" s="227"/>
      <c r="L18" s="37">
        <f>K17+J18</f>
        <v>0</v>
      </c>
      <c r="M18" s="227"/>
      <c r="N18" s="37">
        <f>M17+L18</f>
        <v>0</v>
      </c>
      <c r="O18" s="227"/>
      <c r="P18" s="37">
        <f>O17+N18</f>
        <v>0</v>
      </c>
      <c r="Q18" s="228"/>
      <c r="R18" s="227"/>
      <c r="S18" s="83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</row>
    <row r="19" spans="1:256" ht="15.75" customHeight="1" outlineLevel="1">
      <c r="A19" s="229">
        <v>6</v>
      </c>
      <c r="B19" s="233" t="str">
        <f>ORÇAMENTO!D42</f>
        <v>ESQUADRIAS</v>
      </c>
      <c r="C19" s="231">
        <f>ORÇAMENTO!R50</f>
        <v>0</v>
      </c>
      <c r="D19" s="228">
        <f>ORÇAMENTO!Q50</f>
        <v>0</v>
      </c>
      <c r="E19" s="227"/>
      <c r="F19" s="36">
        <f>E19*D19</f>
        <v>0</v>
      </c>
      <c r="G19" s="227"/>
      <c r="H19" s="36">
        <f>G19*D19</f>
        <v>0</v>
      </c>
      <c r="I19" s="227"/>
      <c r="J19" s="36">
        <f>I19*D19</f>
        <v>0</v>
      </c>
      <c r="K19" s="227"/>
      <c r="L19" s="36">
        <f>K19*D19</f>
        <v>0</v>
      </c>
      <c r="M19" s="227"/>
      <c r="N19" s="36">
        <f>M19*D19</f>
        <v>0</v>
      </c>
      <c r="O19" s="227"/>
      <c r="P19" s="36">
        <f>O19*D19</f>
        <v>0</v>
      </c>
      <c r="Q19" s="228">
        <f>P19+N19+L19+J19+H19+F19</f>
        <v>0</v>
      </c>
      <c r="R19" s="227">
        <f>+O19+M19+K19+I19+G19+E19</f>
        <v>0</v>
      </c>
      <c r="S19" s="83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</row>
    <row r="20" spans="1:256" ht="15.75" customHeight="1" outlineLevel="1">
      <c r="A20" s="229"/>
      <c r="B20" s="233"/>
      <c r="C20" s="231"/>
      <c r="D20" s="228"/>
      <c r="E20" s="227"/>
      <c r="F20" s="35">
        <f>E19</f>
        <v>0</v>
      </c>
      <c r="G20" s="227"/>
      <c r="H20" s="35">
        <f>G19+F20</f>
        <v>0</v>
      </c>
      <c r="I20" s="227"/>
      <c r="J20" s="35">
        <f>H20+I19</f>
        <v>0</v>
      </c>
      <c r="K20" s="227"/>
      <c r="L20" s="37">
        <f>K19+J20</f>
        <v>0</v>
      </c>
      <c r="M20" s="227"/>
      <c r="N20" s="37">
        <f>M19+L20</f>
        <v>0</v>
      </c>
      <c r="O20" s="227"/>
      <c r="P20" s="37">
        <f>O19+N20</f>
        <v>0</v>
      </c>
      <c r="Q20" s="228"/>
      <c r="R20" s="227"/>
      <c r="S20" s="83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</row>
    <row r="21" spans="1:256" ht="15.75" customHeight="1" outlineLevel="1">
      <c r="A21" s="229">
        <v>7</v>
      </c>
      <c r="B21" s="233" t="str">
        <f>ORÇAMENTO!D51</f>
        <v>SISTEMAS DE COBERTURA</v>
      </c>
      <c r="C21" s="231">
        <f>ORÇAMENTO!R58</f>
        <v>0</v>
      </c>
      <c r="D21" s="228">
        <f>ORÇAMENTO!Q58</f>
        <v>0</v>
      </c>
      <c r="E21" s="227"/>
      <c r="F21" s="36">
        <f>E21*D21</f>
        <v>0</v>
      </c>
      <c r="G21" s="227"/>
      <c r="H21" s="36">
        <f>G21*D21</f>
        <v>0</v>
      </c>
      <c r="I21" s="227"/>
      <c r="J21" s="36">
        <f>I21*D21</f>
        <v>0</v>
      </c>
      <c r="K21" s="227"/>
      <c r="L21" s="36">
        <f>K21*D21</f>
        <v>0</v>
      </c>
      <c r="M21" s="227"/>
      <c r="N21" s="36">
        <f>M21*D21</f>
        <v>0</v>
      </c>
      <c r="O21" s="227"/>
      <c r="P21" s="36">
        <f>O21*D21</f>
        <v>0</v>
      </c>
      <c r="Q21" s="228">
        <f>P21+N21+L21+J21+H21+F21</f>
        <v>0</v>
      </c>
      <c r="R21" s="227">
        <f>+O21+M21+K21+I21+G21+E21</f>
        <v>0</v>
      </c>
      <c r="S21" s="83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</row>
    <row r="22" spans="1:256" ht="15.75" customHeight="1" outlineLevel="1">
      <c r="A22" s="229"/>
      <c r="B22" s="233"/>
      <c r="C22" s="231"/>
      <c r="D22" s="228"/>
      <c r="E22" s="227"/>
      <c r="F22" s="35">
        <f>E21</f>
        <v>0</v>
      </c>
      <c r="G22" s="227"/>
      <c r="H22" s="35">
        <f>G21+F22</f>
        <v>0</v>
      </c>
      <c r="I22" s="227"/>
      <c r="J22" s="35">
        <f>H22+I21</f>
        <v>0</v>
      </c>
      <c r="K22" s="227"/>
      <c r="L22" s="37">
        <f>K21+J22</f>
        <v>0</v>
      </c>
      <c r="M22" s="227"/>
      <c r="N22" s="37">
        <f>M21+L22</f>
        <v>0</v>
      </c>
      <c r="O22" s="227"/>
      <c r="P22" s="37">
        <f>O21+N22</f>
        <v>0</v>
      </c>
      <c r="Q22" s="228"/>
      <c r="R22" s="227"/>
      <c r="S22" s="83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</row>
    <row r="23" spans="1:256" ht="15.75" customHeight="1" outlineLevel="1">
      <c r="A23" s="229">
        <v>8</v>
      </c>
      <c r="B23" s="233" t="str">
        <f>ORÇAMENTO!D59</f>
        <v>PINTURA</v>
      </c>
      <c r="C23" s="231">
        <f>ORÇAMENTO!R64</f>
        <v>0</v>
      </c>
      <c r="D23" s="228">
        <f>ORÇAMENTO!Q64</f>
        <v>0</v>
      </c>
      <c r="E23" s="227"/>
      <c r="F23" s="36">
        <f>E23*D23</f>
        <v>0</v>
      </c>
      <c r="G23" s="227"/>
      <c r="H23" s="36">
        <f>G23*D23</f>
        <v>0</v>
      </c>
      <c r="I23" s="227"/>
      <c r="J23" s="36">
        <f>I23*D23</f>
        <v>0</v>
      </c>
      <c r="K23" s="227"/>
      <c r="L23" s="36">
        <f>K23*D23</f>
        <v>0</v>
      </c>
      <c r="M23" s="227"/>
      <c r="N23" s="36">
        <f>M23*D23</f>
        <v>0</v>
      </c>
      <c r="O23" s="227"/>
      <c r="P23" s="36">
        <f>O23*D23</f>
        <v>0</v>
      </c>
      <c r="Q23" s="228">
        <f>P23+N23+L23+J23+H23+F23</f>
        <v>0</v>
      </c>
      <c r="R23" s="227">
        <f>+O23+M23+K23+I23+G23+E23</f>
        <v>0</v>
      </c>
      <c r="S23" s="83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</row>
    <row r="24" spans="1:256" ht="15.75" customHeight="1" outlineLevel="1">
      <c r="A24" s="229"/>
      <c r="B24" s="233"/>
      <c r="C24" s="231"/>
      <c r="D24" s="228"/>
      <c r="E24" s="227"/>
      <c r="F24" s="35">
        <f>E23</f>
        <v>0</v>
      </c>
      <c r="G24" s="227"/>
      <c r="H24" s="35">
        <f>G23+F24</f>
        <v>0</v>
      </c>
      <c r="I24" s="227"/>
      <c r="J24" s="35">
        <f>H24+I23</f>
        <v>0</v>
      </c>
      <c r="K24" s="227"/>
      <c r="L24" s="37">
        <f>K23+J24</f>
        <v>0</v>
      </c>
      <c r="M24" s="227"/>
      <c r="N24" s="37">
        <f>M23+L24</f>
        <v>0</v>
      </c>
      <c r="O24" s="227"/>
      <c r="P24" s="37">
        <f>O23+N24</f>
        <v>0</v>
      </c>
      <c r="Q24" s="228"/>
      <c r="R24" s="227"/>
      <c r="S24" s="83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</row>
    <row r="25" spans="1:256" ht="15.75" customHeight="1" outlineLevel="1">
      <c r="A25" s="229">
        <v>9</v>
      </c>
      <c r="B25" s="233" t="str">
        <f>ORÇAMENTO!D65</f>
        <v>INSTALAÇÃO HIDROSANITÁRIAS</v>
      </c>
      <c r="C25" s="231">
        <f>ORÇAMENTO!R94</f>
        <v>0</v>
      </c>
      <c r="D25" s="228">
        <f>ORÇAMENTO!Q94</f>
        <v>0</v>
      </c>
      <c r="E25" s="227"/>
      <c r="F25" s="36">
        <f>E25*D25</f>
        <v>0</v>
      </c>
      <c r="G25" s="227"/>
      <c r="H25" s="36">
        <f>G25*D25</f>
        <v>0</v>
      </c>
      <c r="I25" s="227"/>
      <c r="J25" s="36">
        <f>I25*D25</f>
        <v>0</v>
      </c>
      <c r="K25" s="227"/>
      <c r="L25" s="36">
        <f>K25*D25</f>
        <v>0</v>
      </c>
      <c r="M25" s="227"/>
      <c r="N25" s="36">
        <f>M25*D25</f>
        <v>0</v>
      </c>
      <c r="O25" s="227"/>
      <c r="P25" s="36">
        <f>O25*D25</f>
        <v>0</v>
      </c>
      <c r="Q25" s="228">
        <f>P25+N25+L25+J25+H25+F25</f>
        <v>0</v>
      </c>
      <c r="R25" s="227">
        <f>+O25+M25+K25+I25+G25+E25</f>
        <v>0</v>
      </c>
      <c r="S25" s="83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</row>
    <row r="26" spans="1:256" ht="15.75" customHeight="1" outlineLevel="1">
      <c r="A26" s="229"/>
      <c r="B26" s="233"/>
      <c r="C26" s="231"/>
      <c r="D26" s="228"/>
      <c r="E26" s="227"/>
      <c r="F26" s="35">
        <f>E25</f>
        <v>0</v>
      </c>
      <c r="G26" s="227"/>
      <c r="H26" s="35">
        <f>G25+F26</f>
        <v>0</v>
      </c>
      <c r="I26" s="227"/>
      <c r="J26" s="35">
        <f>H26+I25</f>
        <v>0</v>
      </c>
      <c r="K26" s="227"/>
      <c r="L26" s="37">
        <f>K25+J26</f>
        <v>0</v>
      </c>
      <c r="M26" s="227"/>
      <c r="N26" s="37">
        <f>M25+L26</f>
        <v>0</v>
      </c>
      <c r="O26" s="227"/>
      <c r="P26" s="37">
        <f>O25+N26</f>
        <v>0</v>
      </c>
      <c r="Q26" s="228"/>
      <c r="R26" s="227"/>
      <c r="S26" s="83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</row>
    <row r="27" spans="1:256" ht="15.75" customHeight="1" outlineLevel="1">
      <c r="A27" s="229">
        <v>10</v>
      </c>
      <c r="B27" s="233" t="str">
        <f>ORÇAMENTO!D95</f>
        <v>DRENAGEM DE ÁGUAS PLUVIAIS</v>
      </c>
      <c r="C27" s="231">
        <f>ORÇAMENTO!R98</f>
        <v>0</v>
      </c>
      <c r="D27" s="228">
        <f>ORÇAMENTO!Q98</f>
        <v>0</v>
      </c>
      <c r="E27" s="227"/>
      <c r="F27" s="36">
        <f>E27*D27</f>
        <v>0</v>
      </c>
      <c r="G27" s="227"/>
      <c r="H27" s="36">
        <f>G27*D27</f>
        <v>0</v>
      </c>
      <c r="I27" s="227"/>
      <c r="J27" s="36">
        <f>I27*D27</f>
        <v>0</v>
      </c>
      <c r="K27" s="227"/>
      <c r="L27" s="36">
        <f>K27*D27</f>
        <v>0</v>
      </c>
      <c r="M27" s="227"/>
      <c r="N27" s="36">
        <f>M27*D27</f>
        <v>0</v>
      </c>
      <c r="O27" s="227"/>
      <c r="P27" s="36">
        <f>O27*D27</f>
        <v>0</v>
      </c>
      <c r="Q27" s="228">
        <f>P27+N27+L27+J27+H27+F27</f>
        <v>0</v>
      </c>
      <c r="R27" s="227">
        <f>+O27+M27+K27+I27+G27+E27</f>
        <v>0</v>
      </c>
      <c r="S27" s="83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</row>
    <row r="28" spans="1:256" ht="15.75" customHeight="1" outlineLevel="1">
      <c r="A28" s="229"/>
      <c r="B28" s="233"/>
      <c r="C28" s="231"/>
      <c r="D28" s="228"/>
      <c r="E28" s="227"/>
      <c r="F28" s="35">
        <f>E27</f>
        <v>0</v>
      </c>
      <c r="G28" s="227"/>
      <c r="H28" s="35">
        <f>G27+F28</f>
        <v>0</v>
      </c>
      <c r="I28" s="227"/>
      <c r="J28" s="35">
        <f>H28+I27</f>
        <v>0</v>
      </c>
      <c r="K28" s="227"/>
      <c r="L28" s="37">
        <f>K27+J28</f>
        <v>0</v>
      </c>
      <c r="M28" s="227"/>
      <c r="N28" s="37">
        <f>M27+L28</f>
        <v>0</v>
      </c>
      <c r="O28" s="227"/>
      <c r="P28" s="37">
        <f>O27+N28</f>
        <v>0</v>
      </c>
      <c r="Q28" s="228"/>
      <c r="R28" s="227"/>
      <c r="S28" s="83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</row>
    <row r="29" spans="1:256" ht="15.75" customHeight="1" outlineLevel="1">
      <c r="A29" s="229">
        <v>11</v>
      </c>
      <c r="B29" s="233" t="str">
        <f>ORÇAMENTO!D99</f>
        <v>LOUÇAS E METAIS</v>
      </c>
      <c r="C29" s="231">
        <f>ORÇAMENTO!R106</f>
        <v>0</v>
      </c>
      <c r="D29" s="228">
        <f>ORÇAMENTO!Q106</f>
        <v>0</v>
      </c>
      <c r="E29" s="227"/>
      <c r="F29" s="36">
        <f>E29*D29</f>
        <v>0</v>
      </c>
      <c r="G29" s="227"/>
      <c r="H29" s="36">
        <f>G29*D29</f>
        <v>0</v>
      </c>
      <c r="I29" s="227"/>
      <c r="J29" s="36">
        <f>I29*D29</f>
        <v>0</v>
      </c>
      <c r="K29" s="227"/>
      <c r="L29" s="36">
        <f>K29*D29</f>
        <v>0</v>
      </c>
      <c r="M29" s="227"/>
      <c r="N29" s="36">
        <f>M29*D29</f>
        <v>0</v>
      </c>
      <c r="O29" s="227"/>
      <c r="P29" s="36">
        <f>O29*D29</f>
        <v>0</v>
      </c>
      <c r="Q29" s="228">
        <f>P29+N29+L29+J29+H29+F29</f>
        <v>0</v>
      </c>
      <c r="R29" s="227">
        <f>+O29+M29+K29+I29+G29+E29</f>
        <v>0</v>
      </c>
      <c r="S29" s="83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</row>
    <row r="30" spans="1:256" ht="15.75" customHeight="1" outlineLevel="1">
      <c r="A30" s="229"/>
      <c r="B30" s="233"/>
      <c r="C30" s="231"/>
      <c r="D30" s="228"/>
      <c r="E30" s="227"/>
      <c r="F30" s="35">
        <f>E29</f>
        <v>0</v>
      </c>
      <c r="G30" s="227"/>
      <c r="H30" s="35">
        <f>G29+F30</f>
        <v>0</v>
      </c>
      <c r="I30" s="227"/>
      <c r="J30" s="35">
        <f>H30+I29</f>
        <v>0</v>
      </c>
      <c r="K30" s="227"/>
      <c r="L30" s="37">
        <f>K29+J30</f>
        <v>0</v>
      </c>
      <c r="M30" s="227"/>
      <c r="N30" s="37">
        <f>M29+L30</f>
        <v>0</v>
      </c>
      <c r="O30" s="227"/>
      <c r="P30" s="37">
        <f>O29+N30</f>
        <v>0</v>
      </c>
      <c r="Q30" s="228"/>
      <c r="R30" s="227"/>
      <c r="S30" s="83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</row>
    <row r="31" spans="1:256" ht="15.75" customHeight="1" outlineLevel="1">
      <c r="A31" s="229">
        <v>12</v>
      </c>
      <c r="B31" s="233" t="str">
        <f>ORÇAMENTO!D107</f>
        <v>INSTALAÇÕES ELÉTRICAS - 220V</v>
      </c>
      <c r="C31" s="231">
        <f>ORÇAMENTO!R120</f>
        <v>0</v>
      </c>
      <c r="D31" s="228">
        <f>ORÇAMENTO!Q120</f>
        <v>0</v>
      </c>
      <c r="E31" s="227"/>
      <c r="F31" s="36">
        <f>E31*D31</f>
        <v>0</v>
      </c>
      <c r="G31" s="227"/>
      <c r="H31" s="36">
        <f>G31*D31</f>
        <v>0</v>
      </c>
      <c r="I31" s="227"/>
      <c r="J31" s="36">
        <f>I31*D31</f>
        <v>0</v>
      </c>
      <c r="K31" s="227"/>
      <c r="L31" s="36">
        <f>K31*D31</f>
        <v>0</v>
      </c>
      <c r="M31" s="227"/>
      <c r="N31" s="36">
        <f>M31*D31</f>
        <v>0</v>
      </c>
      <c r="O31" s="227"/>
      <c r="P31" s="36">
        <f>O31*D31</f>
        <v>0</v>
      </c>
      <c r="Q31" s="228">
        <f>P31+N31+L31+J31+H31+F31</f>
        <v>0</v>
      </c>
      <c r="R31" s="227">
        <f>+O31+M31+K31+I31+G31+E31</f>
        <v>0</v>
      </c>
      <c r="S31" s="83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</row>
    <row r="32" spans="1:256" ht="15.75" customHeight="1" outlineLevel="1">
      <c r="A32" s="229"/>
      <c r="B32" s="233"/>
      <c r="C32" s="231"/>
      <c r="D32" s="228"/>
      <c r="E32" s="227"/>
      <c r="F32" s="35">
        <f>E31</f>
        <v>0</v>
      </c>
      <c r="G32" s="227"/>
      <c r="H32" s="35">
        <f>G31+F32</f>
        <v>0</v>
      </c>
      <c r="I32" s="227"/>
      <c r="J32" s="35">
        <f>H32+I31</f>
        <v>0</v>
      </c>
      <c r="K32" s="227"/>
      <c r="L32" s="37">
        <f>K31+J32</f>
        <v>0</v>
      </c>
      <c r="M32" s="227"/>
      <c r="N32" s="37">
        <f>M31+L32</f>
        <v>0</v>
      </c>
      <c r="O32" s="227"/>
      <c r="P32" s="37">
        <f>O31+N32</f>
        <v>0</v>
      </c>
      <c r="Q32" s="228"/>
      <c r="R32" s="227"/>
      <c r="S32" s="83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</row>
    <row r="33" spans="1:256" ht="15.75" customHeight="1" outlineLevel="1">
      <c r="A33" s="229">
        <v>13</v>
      </c>
      <c r="B33" s="233" t="str">
        <f>ORÇAMENTO!D121</f>
        <v>SERVIÇOS FINAIS</v>
      </c>
      <c r="C33" s="231">
        <f>ORÇAMENTO!R123</f>
        <v>0</v>
      </c>
      <c r="D33" s="228">
        <f>ORÇAMENTO!Q123</f>
        <v>0</v>
      </c>
      <c r="E33" s="227"/>
      <c r="F33" s="36">
        <f>E33*D33</f>
        <v>0</v>
      </c>
      <c r="G33" s="227"/>
      <c r="H33" s="36">
        <f>G33*D33</f>
        <v>0</v>
      </c>
      <c r="I33" s="227"/>
      <c r="J33" s="36">
        <f>I33*D33</f>
        <v>0</v>
      </c>
      <c r="K33" s="227"/>
      <c r="L33" s="36">
        <f>K33*D33</f>
        <v>0</v>
      </c>
      <c r="M33" s="227"/>
      <c r="N33" s="36">
        <f>M33*D33</f>
        <v>0</v>
      </c>
      <c r="O33" s="227"/>
      <c r="P33" s="36">
        <f>O33*D33</f>
        <v>0</v>
      </c>
      <c r="Q33" s="228">
        <f>P33+N33+L33+J33+H33+F33</f>
        <v>0</v>
      </c>
      <c r="R33" s="227">
        <f>+O33+M33+K33+I33+G33+E33</f>
        <v>0</v>
      </c>
      <c r="S33" s="83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</row>
    <row r="34" spans="1:256" ht="15.75" customHeight="1" outlineLevel="1">
      <c r="A34" s="229"/>
      <c r="B34" s="233"/>
      <c r="C34" s="231"/>
      <c r="D34" s="228"/>
      <c r="E34" s="227"/>
      <c r="F34" s="73">
        <f>E33</f>
        <v>0</v>
      </c>
      <c r="G34" s="227"/>
      <c r="H34" s="73">
        <f>G33+F34</f>
        <v>0</v>
      </c>
      <c r="I34" s="227"/>
      <c r="J34" s="73">
        <f>H34+I33</f>
        <v>0</v>
      </c>
      <c r="K34" s="227"/>
      <c r="L34" s="37">
        <f>K33+J34</f>
        <v>0</v>
      </c>
      <c r="M34" s="227"/>
      <c r="N34" s="37">
        <f>M33+L34</f>
        <v>0</v>
      </c>
      <c r="O34" s="227"/>
      <c r="P34" s="37">
        <f>O33+N34</f>
        <v>0</v>
      </c>
      <c r="Q34" s="228"/>
      <c r="R34" s="227"/>
      <c r="S34" s="83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</row>
    <row r="35" spans="1:256" ht="15.75" customHeight="1" outlineLevel="1">
      <c r="A35" s="229">
        <v>14</v>
      </c>
      <c r="B35" s="230" t="str">
        <f>ORÇAMENTO!D126</f>
        <v>MEIO FIO</v>
      </c>
      <c r="C35" s="231">
        <f>ORÇAMENTO!N127</f>
        <v>0</v>
      </c>
      <c r="D35" s="232">
        <f>ORÇAMENTO!M127</f>
        <v>0</v>
      </c>
      <c r="E35" s="227"/>
      <c r="F35" s="36">
        <f>E35*D35</f>
        <v>0</v>
      </c>
      <c r="G35" s="227"/>
      <c r="H35" s="36">
        <f>G35*D35</f>
        <v>0</v>
      </c>
      <c r="I35" s="227"/>
      <c r="J35" s="36">
        <f>I35*D35</f>
        <v>0</v>
      </c>
      <c r="K35" s="227"/>
      <c r="L35" s="36">
        <f>K35*D35</f>
        <v>0</v>
      </c>
      <c r="M35" s="227"/>
      <c r="N35" s="36">
        <f>M35*D35</f>
        <v>0</v>
      </c>
      <c r="O35" s="227"/>
      <c r="P35" s="36">
        <f>O35*D35</f>
        <v>0</v>
      </c>
      <c r="Q35" s="228">
        <f>P35+N35+L35+J35+H35+F35</f>
        <v>0</v>
      </c>
      <c r="R35" s="227">
        <f>+O35+M35+K35+I35+G35+E35</f>
        <v>0</v>
      </c>
      <c r="S35" s="83"/>
      <c r="ID35" s="27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</row>
    <row r="36" spans="1:256" ht="15.75" customHeight="1" outlineLevel="1">
      <c r="A36" s="229"/>
      <c r="B36" s="230"/>
      <c r="C36" s="231"/>
      <c r="D36" s="232"/>
      <c r="E36" s="227"/>
      <c r="F36" s="73">
        <f>E35</f>
        <v>0</v>
      </c>
      <c r="G36" s="227"/>
      <c r="H36" s="73">
        <f>G35+F36</f>
        <v>0</v>
      </c>
      <c r="I36" s="227"/>
      <c r="J36" s="73">
        <f>H36+I35</f>
        <v>0</v>
      </c>
      <c r="K36" s="227"/>
      <c r="L36" s="37">
        <f>K35+J36</f>
        <v>0</v>
      </c>
      <c r="M36" s="227"/>
      <c r="N36" s="37">
        <f>M35+L36</f>
        <v>0</v>
      </c>
      <c r="O36" s="227"/>
      <c r="P36" s="37">
        <f>O35+N36</f>
        <v>0</v>
      </c>
      <c r="Q36" s="228"/>
      <c r="R36" s="227"/>
      <c r="S36" s="83"/>
      <c r="ID36" s="27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</row>
    <row r="37" spans="1:256" ht="15.75" customHeight="1" outlineLevel="1">
      <c r="A37" s="229">
        <v>15</v>
      </c>
      <c r="B37" s="233" t="str">
        <f>ORÇAMENTO!D128</f>
        <v>CALÇADAS</v>
      </c>
      <c r="C37" s="231">
        <f>ORÇAMENTO!N129</f>
        <v>0</v>
      </c>
      <c r="D37" s="228">
        <f>ORÇAMENTO!M129</f>
        <v>0</v>
      </c>
      <c r="E37" s="227"/>
      <c r="F37" s="36">
        <f>E37*D37</f>
        <v>0</v>
      </c>
      <c r="G37" s="227"/>
      <c r="H37" s="36">
        <f>G37*D37</f>
        <v>0</v>
      </c>
      <c r="I37" s="227"/>
      <c r="J37" s="36">
        <f>I37*D37</f>
        <v>0</v>
      </c>
      <c r="K37" s="227"/>
      <c r="L37" s="36">
        <f>K37*D37</f>
        <v>0</v>
      </c>
      <c r="M37" s="227"/>
      <c r="N37" s="36">
        <f>M37*D37</f>
        <v>0</v>
      </c>
      <c r="O37" s="227"/>
      <c r="P37" s="36">
        <f>O37*D37</f>
        <v>0</v>
      </c>
      <c r="Q37" s="228">
        <f>P37+N37+L37+J37+H37+F37</f>
        <v>0</v>
      </c>
      <c r="R37" s="227">
        <f>+O37+M37+K37+I37+G37+E37</f>
        <v>0</v>
      </c>
      <c r="S37" s="83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</row>
    <row r="38" spans="1:256" ht="15.75" customHeight="1" outlineLevel="1">
      <c r="A38" s="229"/>
      <c r="B38" s="233"/>
      <c r="C38" s="231"/>
      <c r="D38" s="228"/>
      <c r="E38" s="227"/>
      <c r="F38" s="73">
        <f>E37</f>
        <v>0</v>
      </c>
      <c r="G38" s="227"/>
      <c r="H38" s="73">
        <f>G37+F38</f>
        <v>0</v>
      </c>
      <c r="I38" s="227"/>
      <c r="J38" s="73">
        <f>H38+I37</f>
        <v>0</v>
      </c>
      <c r="K38" s="227"/>
      <c r="L38" s="37">
        <f>K37+J38</f>
        <v>0</v>
      </c>
      <c r="M38" s="227"/>
      <c r="N38" s="37">
        <f>M37+L38</f>
        <v>0</v>
      </c>
      <c r="O38" s="227"/>
      <c r="P38" s="37">
        <f>O37+N38</f>
        <v>0</v>
      </c>
      <c r="Q38" s="228"/>
      <c r="R38" s="227"/>
      <c r="S38" s="83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</row>
    <row r="39" spans="1:256">
      <c r="A39" s="234"/>
      <c r="B39" s="235" t="s">
        <v>223</v>
      </c>
      <c r="C39" s="236">
        <f>SUM(C9:C38)</f>
        <v>0</v>
      </c>
      <c r="D39" s="237">
        <f>SUM(D9:D38)</f>
        <v>0</v>
      </c>
      <c r="E39" s="238"/>
      <c r="F39" s="237">
        <f>SUM(F11,F13,F15,F17,F19,F21,F23,F25,F27,F29,F31,F37+F35+F33+F9)</f>
        <v>0</v>
      </c>
      <c r="G39" s="238"/>
      <c r="H39" s="237">
        <f>SUM(H11,H13,H15,H17,H19,H21,H23,H25,H27,H29,H31,H37+H35+H33+H9)</f>
        <v>0</v>
      </c>
      <c r="I39" s="238"/>
      <c r="J39" s="237">
        <f>SUM(J11,J13,J15,J17,J19,J21,J23,J25,J27,J29,J31,J37+J35+J33+J9)</f>
        <v>0</v>
      </c>
      <c r="K39" s="238"/>
      <c r="L39" s="237">
        <f>SUM(L11,L13,L15,L17,L19,L21,L23,L25,L27,L29,L31,L37+L35+L33+L9)</f>
        <v>0</v>
      </c>
      <c r="M39" s="238"/>
      <c r="N39" s="237">
        <f>SUM(N11,N13,N15,N17,N19,N21,N23,N25,N27,N29,N31,N37+N35+N33+N9)</f>
        <v>0</v>
      </c>
      <c r="O39" s="238"/>
      <c r="P39" s="237">
        <f>SUM(P11,P13,P15,P17,P19,P21,P23,P25,P27,P29,P31,P37+P35+P33+P9)</f>
        <v>0</v>
      </c>
      <c r="Q39" s="237">
        <f>SUM(Q9:Q38)</f>
        <v>0</v>
      </c>
      <c r="R39" s="227">
        <f>+O39+M39+K39+I39+G39+E39</f>
        <v>0</v>
      </c>
      <c r="S39" s="8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</row>
    <row r="40" spans="1:256">
      <c r="A40" s="234"/>
      <c r="B40" s="235"/>
      <c r="C40" s="236"/>
      <c r="D40" s="237"/>
      <c r="E40" s="238"/>
      <c r="F40" s="237"/>
      <c r="G40" s="238"/>
      <c r="H40" s="237"/>
      <c r="I40" s="238"/>
      <c r="J40" s="237"/>
      <c r="K40" s="238"/>
      <c r="L40" s="237"/>
      <c r="M40" s="238"/>
      <c r="N40" s="237"/>
      <c r="O40" s="238"/>
      <c r="P40" s="237"/>
      <c r="Q40" s="237"/>
      <c r="R40" s="227"/>
      <c r="S40" s="8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</row>
    <row r="41" spans="1:256">
      <c r="A41" s="38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</row>
    <row r="43" spans="1:256">
      <c r="E43" s="82"/>
    </row>
    <row r="44" spans="1:256">
      <c r="L44" s="202"/>
      <c r="M44" s="202"/>
      <c r="N44" s="202"/>
      <c r="O44" s="202"/>
      <c r="P44" s="202"/>
    </row>
    <row r="45" spans="1:256">
      <c r="L45" s="91"/>
      <c r="M45" s="240"/>
      <c r="N45" s="240"/>
      <c r="O45" s="240"/>
      <c r="P45" s="240"/>
    </row>
    <row r="46" spans="1:256">
      <c r="B46" s="27" t="s">
        <v>321</v>
      </c>
      <c r="L46" s="91"/>
      <c r="M46" s="199"/>
      <c r="N46" s="200"/>
      <c r="O46" s="201"/>
      <c r="P46" s="201"/>
    </row>
    <row r="47" spans="1:256">
      <c r="B47" s="27" t="s">
        <v>314</v>
      </c>
      <c r="L47" s="24"/>
      <c r="M47" s="199"/>
      <c r="N47" s="200"/>
      <c r="O47" s="201"/>
      <c r="P47" s="201"/>
    </row>
    <row r="48" spans="1:256">
      <c r="B48" s="27" t="s">
        <v>315</v>
      </c>
      <c r="C48" s="27" t="s">
        <v>318</v>
      </c>
      <c r="L48" s="241"/>
      <c r="M48" s="241"/>
      <c r="N48" s="200"/>
      <c r="O48" s="201"/>
      <c r="P48" s="201"/>
    </row>
    <row r="49" spans="2:3">
      <c r="B49" s="27" t="s">
        <v>316</v>
      </c>
      <c r="C49" s="27" t="s">
        <v>319</v>
      </c>
    </row>
    <row r="50" spans="2:3">
      <c r="B50" s="27" t="s">
        <v>317</v>
      </c>
      <c r="C50" s="27" t="s">
        <v>320</v>
      </c>
    </row>
  </sheetData>
  <mergeCells count="223">
    <mergeCell ref="M45:P45"/>
    <mergeCell ref="L48:M48"/>
    <mergeCell ref="A1:R1"/>
    <mergeCell ref="A2:R2"/>
    <mergeCell ref="A3:R3"/>
    <mergeCell ref="A4:G4"/>
    <mergeCell ref="H4:J4"/>
    <mergeCell ref="K4:R5"/>
    <mergeCell ref="A5:G5"/>
    <mergeCell ref="H5:J5"/>
    <mergeCell ref="A6:G6"/>
    <mergeCell ref="H6:J6"/>
    <mergeCell ref="K6:L6"/>
    <mergeCell ref="A7:A8"/>
    <mergeCell ref="B7:B8"/>
    <mergeCell ref="C7:C8"/>
    <mergeCell ref="D7:D8"/>
    <mergeCell ref="E7:F7"/>
    <mergeCell ref="G7:H7"/>
    <mergeCell ref="I7:J7"/>
    <mergeCell ref="K7:L7"/>
    <mergeCell ref="M7:N7"/>
    <mergeCell ref="O7:P7"/>
    <mergeCell ref="Q7:Q8"/>
    <mergeCell ref="R7:R8"/>
    <mergeCell ref="A11:A12"/>
    <mergeCell ref="B11:B12"/>
    <mergeCell ref="C11:C12"/>
    <mergeCell ref="D11:D12"/>
    <mergeCell ref="E11:E12"/>
    <mergeCell ref="R11:R12"/>
    <mergeCell ref="G11:G12"/>
    <mergeCell ref="I11:I12"/>
    <mergeCell ref="K11:K12"/>
    <mergeCell ref="M11:M12"/>
    <mergeCell ref="O11:O12"/>
    <mergeCell ref="Q11:Q12"/>
    <mergeCell ref="I9:I10"/>
    <mergeCell ref="K9:K10"/>
    <mergeCell ref="M9:M10"/>
    <mergeCell ref="O9:O10"/>
    <mergeCell ref="Q9:Q10"/>
    <mergeCell ref="R9:R10"/>
    <mergeCell ref="A9:A10"/>
    <mergeCell ref="B9:B10"/>
    <mergeCell ref="C9:C10"/>
    <mergeCell ref="D9:D10"/>
    <mergeCell ref="E9:E10"/>
    <mergeCell ref="O13:O14"/>
    <mergeCell ref="Q13:Q14"/>
    <mergeCell ref="R13:R14"/>
    <mergeCell ref="A15:A16"/>
    <mergeCell ref="B15:B16"/>
    <mergeCell ref="C15:C16"/>
    <mergeCell ref="D15:D16"/>
    <mergeCell ref="E15:E16"/>
    <mergeCell ref="G15:G16"/>
    <mergeCell ref="I15:I16"/>
    <mergeCell ref="K15:K16"/>
    <mergeCell ref="M15:M16"/>
    <mergeCell ref="O15:O16"/>
    <mergeCell ref="Q15:Q16"/>
    <mergeCell ref="R15:R16"/>
    <mergeCell ref="A13:A14"/>
    <mergeCell ref="B13:B14"/>
    <mergeCell ref="C13:C14"/>
    <mergeCell ref="D13:D14"/>
    <mergeCell ref="E13:E14"/>
    <mergeCell ref="G13:G14"/>
    <mergeCell ref="I13:I14"/>
    <mergeCell ref="K13:K14"/>
    <mergeCell ref="M13:M14"/>
    <mergeCell ref="R17:R18"/>
    <mergeCell ref="A19:A20"/>
    <mergeCell ref="B19:B20"/>
    <mergeCell ref="C19:C20"/>
    <mergeCell ref="D19:D20"/>
    <mergeCell ref="E19:E20"/>
    <mergeCell ref="G19:G20"/>
    <mergeCell ref="I19:I20"/>
    <mergeCell ref="K19:K20"/>
    <mergeCell ref="M19:M20"/>
    <mergeCell ref="G17:G18"/>
    <mergeCell ref="I17:I18"/>
    <mergeCell ref="K17:K18"/>
    <mergeCell ref="M17:M18"/>
    <mergeCell ref="O17:O18"/>
    <mergeCell ref="Q17:Q18"/>
    <mergeCell ref="O19:O20"/>
    <mergeCell ref="Q19:Q20"/>
    <mergeCell ref="R19:R20"/>
    <mergeCell ref="O21:O22"/>
    <mergeCell ref="Q21:Q22"/>
    <mergeCell ref="R21:R22"/>
    <mergeCell ref="A23:A24"/>
    <mergeCell ref="B23:B24"/>
    <mergeCell ref="C23:C24"/>
    <mergeCell ref="D23:D24"/>
    <mergeCell ref="E23:E24"/>
    <mergeCell ref="R23:R24"/>
    <mergeCell ref="G23:G24"/>
    <mergeCell ref="I23:I24"/>
    <mergeCell ref="K23:K24"/>
    <mergeCell ref="M23:M24"/>
    <mergeCell ref="O23:O24"/>
    <mergeCell ref="Q23:Q24"/>
    <mergeCell ref="A21:A22"/>
    <mergeCell ref="B21:B22"/>
    <mergeCell ref="C21:C22"/>
    <mergeCell ref="D21:D22"/>
    <mergeCell ref="E21:E22"/>
    <mergeCell ref="G21:G22"/>
    <mergeCell ref="I21:I22"/>
    <mergeCell ref="K21:K22"/>
    <mergeCell ref="M21:M22"/>
    <mergeCell ref="O25:O26"/>
    <mergeCell ref="Q25:Q26"/>
    <mergeCell ref="R25:R26"/>
    <mergeCell ref="A27:A28"/>
    <mergeCell ref="B27:B28"/>
    <mergeCell ref="C27:C28"/>
    <mergeCell ref="D27:D28"/>
    <mergeCell ref="E27:E28"/>
    <mergeCell ref="G27:G28"/>
    <mergeCell ref="I27:I28"/>
    <mergeCell ref="K27:K28"/>
    <mergeCell ref="M27:M28"/>
    <mergeCell ref="O27:O28"/>
    <mergeCell ref="Q27:Q28"/>
    <mergeCell ref="R27:R28"/>
    <mergeCell ref="A25:A26"/>
    <mergeCell ref="B25:B26"/>
    <mergeCell ref="C25:C26"/>
    <mergeCell ref="D25:D26"/>
    <mergeCell ref="E25:E26"/>
    <mergeCell ref="G25:G26"/>
    <mergeCell ref="I25:I26"/>
    <mergeCell ref="K25:K26"/>
    <mergeCell ref="M25:M26"/>
    <mergeCell ref="R29:R30"/>
    <mergeCell ref="A31:A32"/>
    <mergeCell ref="B31:B32"/>
    <mergeCell ref="C31:C32"/>
    <mergeCell ref="D31:D32"/>
    <mergeCell ref="E31:E32"/>
    <mergeCell ref="G31:G32"/>
    <mergeCell ref="I31:I32"/>
    <mergeCell ref="K31:K32"/>
    <mergeCell ref="M31:M32"/>
    <mergeCell ref="G29:G30"/>
    <mergeCell ref="I29:I30"/>
    <mergeCell ref="K29:K30"/>
    <mergeCell ref="M29:M30"/>
    <mergeCell ref="O29:O30"/>
    <mergeCell ref="Q29:Q30"/>
    <mergeCell ref="O31:O32"/>
    <mergeCell ref="Q31:Q32"/>
    <mergeCell ref="R31:R32"/>
    <mergeCell ref="D37:D38"/>
    <mergeCell ref="E37:E38"/>
    <mergeCell ref="G37:G38"/>
    <mergeCell ref="I37:I38"/>
    <mergeCell ref="K37:K38"/>
    <mergeCell ref="M37:M38"/>
    <mergeCell ref="A29:A30"/>
    <mergeCell ref="B29:B30"/>
    <mergeCell ref="C29:C30"/>
    <mergeCell ref="D29:D30"/>
    <mergeCell ref="E29:E30"/>
    <mergeCell ref="I33:I34"/>
    <mergeCell ref="K33:K34"/>
    <mergeCell ref="M33:M34"/>
    <mergeCell ref="O37:O38"/>
    <mergeCell ref="Q37:Q38"/>
    <mergeCell ref="R37:R38"/>
    <mergeCell ref="A39:A40"/>
    <mergeCell ref="B39:B40"/>
    <mergeCell ref="C39:C40"/>
    <mergeCell ref="D39:D40"/>
    <mergeCell ref="E39:E40"/>
    <mergeCell ref="R39:R40"/>
    <mergeCell ref="L39:L40"/>
    <mergeCell ref="M39:M40"/>
    <mergeCell ref="N39:N40"/>
    <mergeCell ref="O39:O40"/>
    <mergeCell ref="P39:P40"/>
    <mergeCell ref="Q39:Q40"/>
    <mergeCell ref="F39:F40"/>
    <mergeCell ref="G39:G40"/>
    <mergeCell ref="H39:H40"/>
    <mergeCell ref="I39:I40"/>
    <mergeCell ref="J39:J40"/>
    <mergeCell ref="K39:K40"/>
    <mergeCell ref="A37:A38"/>
    <mergeCell ref="B37:B38"/>
    <mergeCell ref="C37:C38"/>
    <mergeCell ref="G9:G10"/>
    <mergeCell ref="A35:A36"/>
    <mergeCell ref="B35:B36"/>
    <mergeCell ref="C35:C36"/>
    <mergeCell ref="D35:D36"/>
    <mergeCell ref="A33:A34"/>
    <mergeCell ref="B33:B34"/>
    <mergeCell ref="C33:C34"/>
    <mergeCell ref="D33:D34"/>
    <mergeCell ref="E33:E34"/>
    <mergeCell ref="A17:A18"/>
    <mergeCell ref="B17:B18"/>
    <mergeCell ref="C17:C18"/>
    <mergeCell ref="D17:D18"/>
    <mergeCell ref="E17:E18"/>
    <mergeCell ref="O33:O34"/>
    <mergeCell ref="R33:R34"/>
    <mergeCell ref="E35:E36"/>
    <mergeCell ref="G35:G36"/>
    <mergeCell ref="I35:I36"/>
    <mergeCell ref="K35:K36"/>
    <mergeCell ref="R35:R36"/>
    <mergeCell ref="Q35:Q36"/>
    <mergeCell ref="O35:O36"/>
    <mergeCell ref="M35:M36"/>
    <mergeCell ref="Q33:Q34"/>
    <mergeCell ref="G33:G34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46" pageOrder="overThenDown" orientation="landscape" r:id="rId1"/>
  <headerFooter alignWithMargins="0">
    <oddHeader>&amp;C&amp;A</oddHeader>
    <oddFooter>&amp;CPágina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workbookViewId="0">
      <selection activeCell="G24" sqref="G24"/>
    </sheetView>
  </sheetViews>
  <sheetFormatPr defaultRowHeight="15"/>
  <cols>
    <col min="1" max="2" width="14" customWidth="1"/>
    <col min="3" max="3" width="52.28515625" customWidth="1"/>
    <col min="4" max="7" width="14" customWidth="1"/>
    <col min="8" max="8" width="17.5703125" customWidth="1"/>
    <col min="9" max="9" width="9.140625" customWidth="1"/>
  </cols>
  <sheetData>
    <row r="2" spans="1:8">
      <c r="H2">
        <v>20.98</v>
      </c>
    </row>
    <row r="3" spans="1:8" ht="51" customHeight="1">
      <c r="A3" s="43" t="s">
        <v>224</v>
      </c>
      <c r="B3" s="43" t="s">
        <v>225</v>
      </c>
      <c r="C3" s="44" t="s">
        <v>226</v>
      </c>
      <c r="D3" s="43" t="s">
        <v>227</v>
      </c>
      <c r="E3" s="45" t="s">
        <v>228</v>
      </c>
      <c r="F3" s="46">
        <f>H4+H5+H6+H7</f>
        <v>17792.29</v>
      </c>
      <c r="G3" s="46">
        <f>(F3*0.2098)+F3</f>
        <v>21525.112442000001</v>
      </c>
      <c r="H3" s="47">
        <f>G3/E4</f>
        <v>3587.5187403333334</v>
      </c>
    </row>
    <row r="4" spans="1:8" ht="33.75" customHeight="1">
      <c r="A4" s="48" t="s">
        <v>229</v>
      </c>
      <c r="B4" s="48" t="s">
        <v>230</v>
      </c>
      <c r="C4" s="49" t="s">
        <v>231</v>
      </c>
      <c r="D4" s="50" t="s">
        <v>232</v>
      </c>
      <c r="E4" s="51">
        <v>6</v>
      </c>
      <c r="F4" s="52">
        <v>500</v>
      </c>
      <c r="G4" s="52">
        <v>500</v>
      </c>
      <c r="H4">
        <f>F4*E4</f>
        <v>3000</v>
      </c>
    </row>
    <row r="5" spans="1:8" ht="30" customHeight="1">
      <c r="A5" s="48" t="s">
        <v>233</v>
      </c>
      <c r="B5" s="48" t="s">
        <v>234</v>
      </c>
      <c r="C5" s="49" t="s">
        <v>235</v>
      </c>
      <c r="D5" s="50" t="s">
        <v>232</v>
      </c>
      <c r="E5" s="51">
        <v>6</v>
      </c>
      <c r="F5" s="52">
        <v>1500</v>
      </c>
      <c r="G5" s="52">
        <v>1500</v>
      </c>
      <c r="H5">
        <f>F5*E5</f>
        <v>9000</v>
      </c>
    </row>
    <row r="6" spans="1:8" ht="34.5" customHeight="1">
      <c r="A6" s="48" t="s">
        <v>30</v>
      </c>
      <c r="B6" s="48" t="s">
        <v>236</v>
      </c>
      <c r="C6" s="49" t="s">
        <v>237</v>
      </c>
      <c r="D6" s="50" t="s">
        <v>227</v>
      </c>
      <c r="E6" s="53">
        <v>1</v>
      </c>
      <c r="F6" s="52">
        <v>1627.34</v>
      </c>
      <c r="G6" s="52">
        <v>1660.86</v>
      </c>
      <c r="H6">
        <f>F6*E6</f>
        <v>1627.34</v>
      </c>
    </row>
    <row r="7" spans="1:8">
      <c r="A7" s="48" t="s">
        <v>224</v>
      </c>
      <c r="B7" s="48" t="s">
        <v>238</v>
      </c>
      <c r="C7" s="49" t="s">
        <v>239</v>
      </c>
      <c r="D7" s="50" t="s">
        <v>227</v>
      </c>
      <c r="E7" s="54">
        <v>1</v>
      </c>
      <c r="F7" s="52">
        <v>4164.95</v>
      </c>
      <c r="G7" s="52">
        <v>4164.95</v>
      </c>
      <c r="H7">
        <f>F7*E7</f>
        <v>4164.95</v>
      </c>
    </row>
  </sheetData>
  <pageMargins left="0.511811023622047" right="0.511811023622047" top="0.78740157480315021" bottom="0.78740157480315021" header="0.31496062992126012" footer="0.31496062992126012"/>
  <pageSetup paperSize="9" scale="5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13690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</vt:i4>
      </vt:variant>
    </vt:vector>
  </HeadingPairs>
  <TitlesOfParts>
    <vt:vector size="4" baseType="lpstr">
      <vt:lpstr>ORÇAMENTO</vt:lpstr>
      <vt:lpstr>CRONOGRAMA GLOBAL</vt:lpstr>
      <vt:lpstr>composição</vt:lpstr>
      <vt:lpstr>ORÇAMENTO!Área_de_Impressão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Charles dos Santos Pereira</cp:lastModifiedBy>
  <cp:revision>1468</cp:revision>
  <cp:lastPrinted>2020-07-03T11:59:14Z</cp:lastPrinted>
  <dcterms:created xsi:type="dcterms:W3CDTF">2015-08-14T18:07:57Z</dcterms:created>
  <dcterms:modified xsi:type="dcterms:W3CDTF">2020-07-03T12:00:13Z</dcterms:modified>
</cp:coreProperties>
</file>